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psdsor" ContentType="application/vnd.openxmlformats-package.digital-signature-origin"/>
  <Default Extension="psdsxs" ContentType="application/vnd.openxmlformats-package.digital-signature-xmlsignature+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Override PartName="/xl/externalLinks/externalLink1.xml" ContentType="application/vnd.openxmlformats-officedocument.spreadsheetml.externalLink+xml"/>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package/2006/relationships/digital-signature/origin" Target="/package/services/digital-signature/origin.psdsor" Id="R33c6a7ba81ee4964" /></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defaultThemeVersion="124226"/>
  <bookViews>
    <workbookView xWindow="-15" yWindow="-15" windowWidth="9510" windowHeight="6555" tabRatio="919" firstSheet="3" activeTab="5"/>
  </bookViews>
  <sheets>
    <sheet name="CDSPSQ1-2010" sheetId="5" state="hidden" r:id="rId1"/>
    <sheet name="BCDKT-thuy-IN" sheetId="29" state="hidden" r:id="rId2"/>
    <sheet name="BCDKT-thuy-INQI-2010" sheetId="41" state="hidden" r:id="rId3"/>
    <sheet name="BCDKT" sheetId="71" r:id="rId4"/>
    <sheet name="KQKD-2015" sheetId="70" r:id="rId5"/>
    <sheet name="LCGT-2015" sheetId="63" r:id="rId6"/>
    <sheet name="Tminh2015(1-4)" sheetId="56" r:id="rId7"/>
    <sheet name="Tminh 2015(5)" sheetId="72" r:id="rId8"/>
    <sheet name="TMinh2015 (6)" sheetId="66" r:id="rId9"/>
    <sheet name="TMinh2015 (7-9)" sheetId="67" r:id="rId10"/>
    <sheet name="TMinh2015(10)" sheetId="69" r:id="rId11"/>
    <sheet name="TMinh2015 (11-12)" sheetId="68" r:id="rId12"/>
    <sheet name="BIA " sheetId="33" r:id="rId13"/>
    <sheet name="00000000" sheetId="17" state="veryHidden" r:id="rId14"/>
  </sheets>
  <externalReferences>
    <externalReference r:id="rId15"/>
    <externalReference r:id="rId16"/>
  </externalReferences>
  <definedNames>
    <definedName name="_Fill" localSheetId="3" hidden="1">#REF!</definedName>
    <definedName name="_Fill" localSheetId="7" hidden="1">#REF!</definedName>
    <definedName name="_Fill" hidden="1">#REF!</definedName>
    <definedName name="_xlnm._FilterDatabase" localSheetId="0" hidden="1">'CDSPSQ1-2010'!$A$9:$Q$133</definedName>
    <definedName name="_xlnm._FilterDatabase" localSheetId="7" hidden="1">'Tminh 2015(5)'!$B$3:$B$6</definedName>
    <definedName name="_xlnm.Print_Titles" localSheetId="0">'CDSPSQ1-2010'!$7:$8</definedName>
  </definedNames>
  <calcPr calcId="124519"/>
  <fileRecoveryPr repairLoad="1"/>
</workbook>
</file>

<file path=xl/calcChain.xml><?xml version="1.0" encoding="utf-8"?>
<calcChain xmlns="http://schemas.openxmlformats.org/spreadsheetml/2006/main">
  <c r="F27" i="68"/>
  <c r="H27"/>
  <c r="F30"/>
  <c r="H30"/>
  <c r="F35"/>
  <c r="G35"/>
  <c r="H35"/>
  <c r="F41"/>
  <c r="G41"/>
  <c r="H41"/>
  <c r="F45"/>
  <c r="G45"/>
  <c r="H45"/>
  <c r="F51"/>
  <c r="F52" s="1"/>
  <c r="G52"/>
  <c r="H52"/>
  <c r="F56"/>
  <c r="F63"/>
  <c r="H63"/>
  <c r="F64"/>
  <c r="AA20" i="69"/>
  <c r="U22"/>
  <c r="AA22" s="1"/>
  <c r="C33"/>
  <c r="D33"/>
  <c r="E33"/>
  <c r="F33"/>
  <c r="G33"/>
  <c r="H33"/>
  <c r="I33"/>
  <c r="J33"/>
  <c r="K33"/>
  <c r="L33"/>
  <c r="M33"/>
  <c r="N33"/>
  <c r="O33"/>
  <c r="P33"/>
  <c r="Q33"/>
  <c r="R33"/>
  <c r="S33"/>
  <c r="T33"/>
  <c r="U33"/>
  <c r="V33"/>
  <c r="W33"/>
  <c r="X33"/>
  <c r="Y33"/>
  <c r="Z33"/>
  <c r="F13" i="67"/>
  <c r="F14" s="1"/>
  <c r="F20"/>
  <c r="F23"/>
  <c r="A26"/>
  <c r="A31" s="1"/>
  <c r="D26"/>
  <c r="F42"/>
  <c r="F53"/>
  <c r="G53"/>
  <c r="F61"/>
  <c r="F73"/>
  <c r="F79"/>
  <c r="F89" s="1"/>
  <c r="F102" s="1"/>
  <c r="F87"/>
  <c r="F95"/>
  <c r="F99" s="1"/>
  <c r="F113"/>
  <c r="F117"/>
  <c r="F118" s="1"/>
  <c r="G118"/>
  <c r="A25" i="66"/>
  <c r="A30" s="1"/>
  <c r="F75" i="56"/>
  <c r="F76"/>
  <c r="F78" s="1"/>
  <c r="F80"/>
  <c r="F86"/>
  <c r="F87"/>
  <c r="F88"/>
  <c r="F89"/>
  <c r="F92"/>
  <c r="F93"/>
  <c r="F94"/>
  <c r="F95"/>
  <c r="F96"/>
  <c r="F97"/>
  <c r="F99"/>
  <c r="F107" s="1"/>
  <c r="F115" s="1"/>
  <c r="F100"/>
  <c r="F104"/>
  <c r="F105"/>
  <c r="F109"/>
  <c r="F114" s="1"/>
  <c r="F124"/>
  <c r="D34" i="63"/>
  <c r="D16" i="70"/>
  <c r="C37"/>
  <c r="E108" i="71"/>
  <c r="E107" s="1"/>
  <c r="D130"/>
  <c r="B136"/>
  <c r="A7" i="41"/>
  <c r="F12"/>
  <c r="F11" s="1"/>
  <c r="E14"/>
  <c r="F14"/>
  <c r="F20"/>
  <c r="F23"/>
  <c r="F17" s="1"/>
  <c r="F25"/>
  <c r="F24" s="1"/>
  <c r="F37"/>
  <c r="F34" s="1"/>
  <c r="F49"/>
  <c r="F50"/>
  <c r="F52"/>
  <c r="F51" s="1"/>
  <c r="F53"/>
  <c r="E54"/>
  <c r="F54"/>
  <c r="F60"/>
  <c r="F61"/>
  <c r="F59" s="1"/>
  <c r="F62"/>
  <c r="F74"/>
  <c r="F75"/>
  <c r="F85"/>
  <c r="F79" s="1"/>
  <c r="F89"/>
  <c r="F90"/>
  <c r="F91"/>
  <c r="F92"/>
  <c r="F97"/>
  <c r="F101"/>
  <c r="F100" s="1"/>
  <c r="E118"/>
  <c r="A1" i="29"/>
  <c r="A2"/>
  <c r="A7"/>
  <c r="F12"/>
  <c r="F11" s="1"/>
  <c r="E14"/>
  <c r="F14"/>
  <c r="F18"/>
  <c r="F19"/>
  <c r="F20"/>
  <c r="F22"/>
  <c r="F23"/>
  <c r="F25"/>
  <c r="F24" s="1"/>
  <c r="F29"/>
  <c r="F31"/>
  <c r="F37"/>
  <c r="F34" s="1"/>
  <c r="F42"/>
  <c r="F43"/>
  <c r="F41" s="1"/>
  <c r="F45"/>
  <c r="F46"/>
  <c r="F49"/>
  <c r="F47" s="1"/>
  <c r="F50"/>
  <c r="F52"/>
  <c r="F51" s="1"/>
  <c r="F53"/>
  <c r="E54"/>
  <c r="F54"/>
  <c r="F60"/>
  <c r="F61"/>
  <c r="F62"/>
  <c r="F70"/>
  <c r="F71"/>
  <c r="F72"/>
  <c r="F74"/>
  <c r="F75"/>
  <c r="F76"/>
  <c r="F83"/>
  <c r="F79" s="1"/>
  <c r="F85"/>
  <c r="F89"/>
  <c r="F90"/>
  <c r="F91"/>
  <c r="F95"/>
  <c r="F96"/>
  <c r="F100"/>
  <c r="F101"/>
  <c r="E118"/>
  <c r="C3" i="5"/>
  <c r="A10"/>
  <c r="K10"/>
  <c r="E12" i="41" s="1"/>
  <c r="E11" s="1"/>
  <c r="L10" i="5"/>
  <c r="A11"/>
  <c r="K11"/>
  <c r="L11"/>
  <c r="A12"/>
  <c r="K12"/>
  <c r="L12"/>
  <c r="A13"/>
  <c r="K13"/>
  <c r="E18" i="29" s="1"/>
  <c r="L13" i="5"/>
  <c r="E72" i="41" s="1"/>
  <c r="A14" i="5"/>
  <c r="K14"/>
  <c r="E29" i="29" s="1"/>
  <c r="L14" i="5"/>
  <c r="A15"/>
  <c r="K15"/>
  <c r="E37" i="41" s="1"/>
  <c r="E34" s="1"/>
  <c r="L15" i="5"/>
  <c r="A16"/>
  <c r="K16"/>
  <c r="E20" i="41" s="1"/>
  <c r="L16" i="5"/>
  <c r="A17"/>
  <c r="K17"/>
  <c r="L17"/>
  <c r="A18"/>
  <c r="K18"/>
  <c r="E39" i="29" s="1"/>
  <c r="L18" i="5"/>
  <c r="E23" i="41" s="1"/>
  <c r="A19" i="5"/>
  <c r="K19"/>
  <c r="E31" i="41" s="1"/>
  <c r="L19" i="5"/>
  <c r="E20"/>
  <c r="A20" s="1"/>
  <c r="F20"/>
  <c r="G20"/>
  <c r="H20"/>
  <c r="I20"/>
  <c r="J20"/>
  <c r="K20"/>
  <c r="E28" i="29" s="1"/>
  <c r="L20" i="5"/>
  <c r="A21"/>
  <c r="K21"/>
  <c r="L21"/>
  <c r="A22"/>
  <c r="K22"/>
  <c r="L22"/>
  <c r="A23"/>
  <c r="K23"/>
  <c r="L23"/>
  <c r="A24"/>
  <c r="K24"/>
  <c r="L24"/>
  <c r="A25"/>
  <c r="K25"/>
  <c r="L25"/>
  <c r="A26"/>
  <c r="K26"/>
  <c r="L26"/>
  <c r="A27"/>
  <c r="K27"/>
  <c r="L27"/>
  <c r="A28"/>
  <c r="K28"/>
  <c r="E25" i="29" s="1"/>
  <c r="E24" s="1"/>
  <c r="L28" i="5"/>
  <c r="A29"/>
  <c r="K29"/>
  <c r="E42" i="41" s="1"/>
  <c r="L29" i="5"/>
  <c r="A30"/>
  <c r="K30"/>
  <c r="E45" i="41" s="1"/>
  <c r="L30" i="5"/>
  <c r="A31"/>
  <c r="K31"/>
  <c r="E48" i="41" s="1"/>
  <c r="L31" i="5"/>
  <c r="E32"/>
  <c r="F32"/>
  <c r="G32"/>
  <c r="H32"/>
  <c r="I32"/>
  <c r="J32"/>
  <c r="A33"/>
  <c r="K33"/>
  <c r="L33"/>
  <c r="E43" i="41" s="1"/>
  <c r="A34" i="5"/>
  <c r="K34"/>
  <c r="L34"/>
  <c r="E46" i="41" s="1"/>
  <c r="A35" i="5"/>
  <c r="K35"/>
  <c r="L35"/>
  <c r="E49" i="41" s="1"/>
  <c r="A36" i="5"/>
  <c r="K36"/>
  <c r="E53" i="29" s="1"/>
  <c r="L36" i="5"/>
  <c r="E53" i="41" s="1"/>
  <c r="A37" i="5"/>
  <c r="K37"/>
  <c r="E52" i="41" s="1"/>
  <c r="E51" s="1"/>
  <c r="L37" i="5"/>
  <c r="E52" i="29" s="1"/>
  <c r="A38" i="5"/>
  <c r="K38"/>
  <c r="L38"/>
  <c r="A39"/>
  <c r="K39"/>
  <c r="L39"/>
  <c r="A40"/>
  <c r="K40"/>
  <c r="L40"/>
  <c r="A41"/>
  <c r="K41"/>
  <c r="L41"/>
  <c r="A42"/>
  <c r="K42"/>
  <c r="E50" i="29" s="1"/>
  <c r="L42" i="5"/>
  <c r="A43"/>
  <c r="K43"/>
  <c r="E60" i="41" s="1"/>
  <c r="L43" i="5"/>
  <c r="A44"/>
  <c r="K44"/>
  <c r="E61" i="41" s="1"/>
  <c r="L44" i="5"/>
  <c r="A45"/>
  <c r="K45"/>
  <c r="E62" i="41" s="1"/>
  <c r="L45" i="5"/>
  <c r="A46"/>
  <c r="K46"/>
  <c r="L46"/>
  <c r="A47"/>
  <c r="K47"/>
  <c r="L47"/>
  <c r="A48"/>
  <c r="K48"/>
  <c r="E19" i="29" s="1"/>
  <c r="L48" i="5"/>
  <c r="E71" i="41" s="1"/>
  <c r="E49" i="5"/>
  <c r="F49"/>
  <c r="F73" i="29" s="1"/>
  <c r="G49" i="5"/>
  <c r="H49"/>
  <c r="K49" s="1"/>
  <c r="E30" i="41" s="1"/>
  <c r="I49" i="5"/>
  <c r="J49"/>
  <c r="A50"/>
  <c r="K50"/>
  <c r="L50"/>
  <c r="A51"/>
  <c r="K51"/>
  <c r="L51"/>
  <c r="A52"/>
  <c r="K52"/>
  <c r="L52"/>
  <c r="A53"/>
  <c r="K53"/>
  <c r="L53"/>
  <c r="A54"/>
  <c r="K54"/>
  <c r="L54"/>
  <c r="A55"/>
  <c r="K55"/>
  <c r="L55"/>
  <c r="A56"/>
  <c r="K56"/>
  <c r="L56"/>
  <c r="A57"/>
  <c r="K57"/>
  <c r="L57"/>
  <c r="A58"/>
  <c r="K58"/>
  <c r="L58"/>
  <c r="A59"/>
  <c r="K59"/>
  <c r="L59"/>
  <c r="E74" i="29" s="1"/>
  <c r="A60" i="5"/>
  <c r="K60"/>
  <c r="L60"/>
  <c r="E75" i="29" s="1"/>
  <c r="A61" i="5"/>
  <c r="K61"/>
  <c r="L61"/>
  <c r="E76" i="29" s="1"/>
  <c r="E62" i="5"/>
  <c r="A62" s="1"/>
  <c r="F62"/>
  <c r="F78" i="29" s="1"/>
  <c r="G62" i="5"/>
  <c r="H62"/>
  <c r="I62"/>
  <c r="J62"/>
  <c r="L62"/>
  <c r="E78" i="29" s="1"/>
  <c r="A63" i="5"/>
  <c r="K63"/>
  <c r="L63"/>
  <c r="A64"/>
  <c r="K64"/>
  <c r="L64"/>
  <c r="A65"/>
  <c r="K65"/>
  <c r="L65"/>
  <c r="A66"/>
  <c r="K66"/>
  <c r="L66"/>
  <c r="A67"/>
  <c r="K67"/>
  <c r="L67"/>
  <c r="A68"/>
  <c r="K68"/>
  <c r="L68"/>
  <c r="A69"/>
  <c r="K69"/>
  <c r="L69"/>
  <c r="A70"/>
  <c r="K70"/>
  <c r="L70"/>
  <c r="E83" i="41" s="1"/>
  <c r="A71" i="5"/>
  <c r="K71"/>
  <c r="L71"/>
  <c r="A72"/>
  <c r="K72"/>
  <c r="L72"/>
  <c r="E85" i="41" s="1"/>
  <c r="A73" i="5"/>
  <c r="K73"/>
  <c r="L73"/>
  <c r="E89" i="41" s="1"/>
  <c r="A74" i="5"/>
  <c r="K74"/>
  <c r="L74"/>
  <c r="E90" i="29" s="1"/>
  <c r="A75" i="5"/>
  <c r="K75"/>
  <c r="L75"/>
  <c r="E91" i="29" s="1"/>
  <c r="A76" i="5"/>
  <c r="K76"/>
  <c r="L76"/>
  <c r="A77"/>
  <c r="K77"/>
  <c r="E94" i="29" s="1"/>
  <c r="L77" i="5"/>
  <c r="A78"/>
  <c r="K78"/>
  <c r="L78"/>
  <c r="E95" i="29" s="1"/>
  <c r="A79" i="5"/>
  <c r="K79"/>
  <c r="L79"/>
  <c r="E96" i="29" s="1"/>
  <c r="A80" i="5"/>
  <c r="K80"/>
  <c r="L80"/>
  <c r="E97" i="41" s="1"/>
  <c r="A81" i="5"/>
  <c r="K81"/>
  <c r="E92" i="29" s="1"/>
  <c r="L81" i="5"/>
  <c r="E82"/>
  <c r="F82"/>
  <c r="G82"/>
  <c r="K82" s="1"/>
  <c r="H82"/>
  <c r="I82"/>
  <c r="J82"/>
  <c r="A83"/>
  <c r="K83"/>
  <c r="L83"/>
  <c r="A84"/>
  <c r="K84"/>
  <c r="L84"/>
  <c r="M84"/>
  <c r="M86" s="1"/>
  <c r="A85"/>
  <c r="K85"/>
  <c r="L85"/>
  <c r="A86"/>
  <c r="K86"/>
  <c r="L86"/>
  <c r="E101" i="29" s="1"/>
  <c r="E100" s="1"/>
  <c r="E87" i="5"/>
  <c r="F87"/>
  <c r="G87"/>
  <c r="H87"/>
  <c r="I87"/>
  <c r="J87"/>
  <c r="A88"/>
  <c r="K88"/>
  <c r="L88"/>
  <c r="A89"/>
  <c r="K89"/>
  <c r="L89"/>
  <c r="A90"/>
  <c r="K90"/>
  <c r="L90"/>
  <c r="A91"/>
  <c r="K91"/>
  <c r="L91"/>
  <c r="A92"/>
  <c r="K92"/>
  <c r="L92"/>
  <c r="A93"/>
  <c r="K93"/>
  <c r="L93"/>
  <c r="A94"/>
  <c r="K94"/>
  <c r="L94"/>
  <c r="A95"/>
  <c r="K95"/>
  <c r="L95"/>
  <c r="A96"/>
  <c r="K96"/>
  <c r="L96"/>
  <c r="A97"/>
  <c r="K97"/>
  <c r="L97"/>
  <c r="A98"/>
  <c r="K98"/>
  <c r="L98"/>
  <c r="A99"/>
  <c r="K99"/>
  <c r="L99"/>
  <c r="A100"/>
  <c r="K100"/>
  <c r="L100"/>
  <c r="A101"/>
  <c r="K101"/>
  <c r="L101"/>
  <c r="A102"/>
  <c r="K102"/>
  <c r="L102"/>
  <c r="A103"/>
  <c r="K103"/>
  <c r="L103"/>
  <c r="E104"/>
  <c r="F104"/>
  <c r="G104"/>
  <c r="L104" s="1"/>
  <c r="H104"/>
  <c r="K104"/>
  <c r="A105"/>
  <c r="K105"/>
  <c r="L105"/>
  <c r="A106"/>
  <c r="K106"/>
  <c r="L106"/>
  <c r="A107"/>
  <c r="K107"/>
  <c r="L107"/>
  <c r="A108"/>
  <c r="K108"/>
  <c r="L108"/>
  <c r="A109"/>
  <c r="K109"/>
  <c r="L109"/>
  <c r="A110"/>
  <c r="K110"/>
  <c r="L110"/>
  <c r="A111"/>
  <c r="A112"/>
  <c r="K112"/>
  <c r="L112"/>
  <c r="A113"/>
  <c r="K113"/>
  <c r="L113"/>
  <c r="A114"/>
  <c r="K114"/>
  <c r="L114"/>
  <c r="A115"/>
  <c r="K115"/>
  <c r="L115"/>
  <c r="A116"/>
  <c r="K116"/>
  <c r="L116"/>
  <c r="A117"/>
  <c r="K117"/>
  <c r="L117"/>
  <c r="E118"/>
  <c r="F118"/>
  <c r="K118" s="1"/>
  <c r="G118"/>
  <c r="H118"/>
  <c r="I118"/>
  <c r="J118"/>
  <c r="L118"/>
  <c r="A119"/>
  <c r="K119"/>
  <c r="L119"/>
  <c r="A120"/>
  <c r="K120"/>
  <c r="L120"/>
  <c r="A121"/>
  <c r="K121"/>
  <c r="L121"/>
  <c r="K122"/>
  <c r="L122"/>
  <c r="F123"/>
  <c r="G123"/>
  <c r="N123"/>
  <c r="O123"/>
  <c r="P123"/>
  <c r="K125"/>
  <c r="A126"/>
  <c r="E47" i="41" l="1"/>
  <c r="A104" i="5"/>
  <c r="K87"/>
  <c r="E70" i="29"/>
  <c r="K32" i="5"/>
  <c r="E25" i="41"/>
  <c r="E24" s="1"/>
  <c r="I123" i="5"/>
  <c r="E71" i="29"/>
  <c r="F59"/>
  <c r="E49"/>
  <c r="F44"/>
  <c r="E31"/>
  <c r="F28"/>
  <c r="F27" s="1"/>
  <c r="E96" i="41"/>
  <c r="E92"/>
  <c r="E91"/>
  <c r="E90"/>
  <c r="E76"/>
  <c r="E75"/>
  <c r="E74"/>
  <c r="E70"/>
  <c r="F48"/>
  <c r="F47" s="1"/>
  <c r="F40" s="1"/>
  <c r="F32" s="1"/>
  <c r="E29"/>
  <c r="E19"/>
  <c r="F98" i="56"/>
  <c r="J98" s="1"/>
  <c r="A118" i="5"/>
  <c r="L87"/>
  <c r="A87"/>
  <c r="E101" i="41"/>
  <c r="E100" s="1"/>
  <c r="L82" i="5"/>
  <c r="K62"/>
  <c r="E22" i="41" s="1"/>
  <c r="A49" i="5"/>
  <c r="E41" i="41"/>
  <c r="J123" i="5"/>
  <c r="H123"/>
  <c r="H124" s="1"/>
  <c r="E12" i="29"/>
  <c r="E11" s="1"/>
  <c r="F98"/>
  <c r="F88" s="1"/>
  <c r="F87" s="1"/>
  <c r="F104" s="1"/>
  <c r="E62"/>
  <c r="E61"/>
  <c r="E48"/>
  <c r="E45"/>
  <c r="F17"/>
  <c r="F69" i="41"/>
  <c r="F68" s="1"/>
  <c r="E50"/>
  <c r="F90" i="56"/>
  <c r="E59" i="41"/>
  <c r="K123" i="5"/>
  <c r="AA33" i="69"/>
  <c r="E79" i="41"/>
  <c r="F69" i="29"/>
  <c r="F68" s="1"/>
  <c r="E27"/>
  <c r="F40"/>
  <c r="F32" s="1"/>
  <c r="E51"/>
  <c r="E44" i="41"/>
  <c r="E98" i="29"/>
  <c r="E98" i="41"/>
  <c r="F10" i="29"/>
  <c r="E123" i="5"/>
  <c r="A123" s="1"/>
  <c r="E37" i="29"/>
  <c r="E34" s="1"/>
  <c r="E18" i="41"/>
  <c r="A82" i="5"/>
  <c r="A32"/>
  <c r="E89" i="29"/>
  <c r="E78" i="41"/>
  <c r="F98"/>
  <c r="F88" s="1"/>
  <c r="F87" s="1"/>
  <c r="F104" s="1"/>
  <c r="E85" i="29"/>
  <c r="E95" i="41"/>
  <c r="E88" s="1"/>
  <c r="E87" s="1"/>
  <c r="L49" i="5"/>
  <c r="F30" i="41"/>
  <c r="F27" s="1"/>
  <c r="F10" s="1"/>
  <c r="E83" i="29"/>
  <c r="E79" s="1"/>
  <c r="E46"/>
  <c r="E44" s="1"/>
  <c r="E28" i="41"/>
  <c r="E27" s="1"/>
  <c r="E60" i="29"/>
  <c r="E59" s="1"/>
  <c r="L32" i="5"/>
  <c r="L123" s="1"/>
  <c r="E42" i="29"/>
  <c r="E43"/>
  <c r="E23"/>
  <c r="E20"/>
  <c r="E22" l="1"/>
  <c r="E17" s="1"/>
  <c r="E10" s="1"/>
  <c r="E10" i="41"/>
  <c r="E17"/>
  <c r="E40"/>
  <c r="E32" s="1"/>
  <c r="E63" s="1"/>
  <c r="F63" i="29"/>
  <c r="E47"/>
  <c r="F105"/>
  <c r="E73"/>
  <c r="E69" s="1"/>
  <c r="E68" s="1"/>
  <c r="E73" i="41"/>
  <c r="E69" s="1"/>
  <c r="E68" s="1"/>
  <c r="E104" s="1"/>
  <c r="E88" i="29"/>
  <c r="E87" s="1"/>
  <c r="F63" i="41"/>
  <c r="F105" s="1"/>
  <c r="K124" i="5"/>
  <c r="E41" i="29"/>
  <c r="E40" l="1"/>
  <c r="E32" s="1"/>
  <c r="E63" s="1"/>
  <c r="E105" i="41"/>
  <c r="E104" i="29"/>
  <c r="E105" s="1"/>
  <c r="H10" i="41"/>
  <c r="H10" i="29"/>
</calcChain>
</file>

<file path=xl/comments1.xml><?xml version="1.0" encoding="utf-8"?>
<comments xmlns="http://schemas.openxmlformats.org/spreadsheetml/2006/main">
  <authors>
    <author>Windows xp sp2 Full</author>
    <author>kt</author>
    <author>User</author>
  </authors>
  <commentList>
    <comment ref="D69" authorId="0">
      <text>
        <r>
          <rPr>
            <b/>
            <sz val="8"/>
            <color indexed="81"/>
            <rFont val="Tahoma"/>
            <family val="2"/>
          </rPr>
          <t>Windows xp sp2 Full:</t>
        </r>
        <r>
          <rPr>
            <sz val="8"/>
            <color indexed="81"/>
            <rFont val="Tahoma"/>
            <family val="2"/>
          </rPr>
          <t xml:space="preserve">
 Bảo hiểm thất nghiệp và chi tiết các khỏan phải trả phải nộp khác ( Chi tiết ra từng khỏan , mục)
</t>
        </r>
      </text>
    </comment>
    <comment ref="D88" authorId="1">
      <text>
        <r>
          <rPr>
            <sz val="8"/>
            <color indexed="81"/>
            <rFont val="Tahoma"/>
            <family val="2"/>
          </rPr>
          <t>Doanh thu ban cont ( hàng hóa + thành phẩm)</t>
        </r>
      </text>
    </comment>
    <comment ref="D89" authorId="1">
      <text>
        <r>
          <rPr>
            <b/>
            <sz val="8"/>
            <color indexed="81"/>
            <rFont val="Tahoma"/>
            <family val="2"/>
          </rPr>
          <t>kt:</t>
        </r>
        <r>
          <rPr>
            <sz val="8"/>
            <color indexed="81"/>
            <rFont val="Tahoma"/>
            <family val="2"/>
          </rPr>
          <t xml:space="preserve">
Doanh thu vc, nâng hạ ngoài</t>
        </r>
      </text>
    </comment>
    <comment ref="D90" authorId="1">
      <text>
        <r>
          <rPr>
            <b/>
            <sz val="8"/>
            <color indexed="81"/>
            <rFont val="Tahoma"/>
            <family val="2"/>
          </rPr>
          <t>kt:</t>
        </r>
        <r>
          <rPr>
            <sz val="8"/>
            <color indexed="81"/>
            <rFont val="Tahoma"/>
            <family val="2"/>
          </rPr>
          <t xml:space="preserve">
Doanh thu cho thuê cont
</t>
        </r>
      </text>
    </comment>
    <comment ref="D91" authorId="2">
      <text>
        <r>
          <rPr>
            <b/>
            <sz val="8"/>
            <color indexed="81"/>
            <rFont val="Tahoma"/>
            <family val="2"/>
          </rPr>
          <t>User:</t>
        </r>
        <r>
          <rPr>
            <sz val="8"/>
            <color indexed="81"/>
            <rFont val="Tahoma"/>
            <family val="2"/>
          </rPr>
          <t xml:space="preserve">
doanh thu dịch vụ Depot (Vận chuyển, Nâng hạ + lưu bãi, vệ sinh) trong bãi 
</t>
        </r>
      </text>
    </comment>
    <comment ref="D92" authorId="2">
      <text>
        <r>
          <rPr>
            <b/>
            <sz val="8"/>
            <color indexed="81"/>
            <rFont val="Tahoma"/>
            <family val="2"/>
          </rPr>
          <t>User:</t>
        </r>
        <r>
          <rPr>
            <sz val="8"/>
            <color indexed="81"/>
            <rFont val="Tahoma"/>
            <family val="2"/>
          </rPr>
          <t xml:space="preserve">
Doanh thu sửa chữa + cont treo + PTI</t>
        </r>
      </text>
    </comment>
    <comment ref="D93" authorId="2">
      <text>
        <r>
          <rPr>
            <b/>
            <sz val="8"/>
            <color indexed="81"/>
            <rFont val="Tahoma"/>
            <family val="2"/>
          </rPr>
          <t>User:</t>
        </r>
        <r>
          <rPr>
            <sz val="8"/>
            <color indexed="81"/>
            <rFont val="Tahoma"/>
            <family val="2"/>
          </rPr>
          <t xml:space="preserve">
Doanh thu khác : bán phế liệi + vật tư</t>
        </r>
      </text>
    </comment>
    <comment ref="D105" authorId="2">
      <text>
        <r>
          <rPr>
            <b/>
            <sz val="8"/>
            <color indexed="81"/>
            <rFont val="Tahoma"/>
            <family val="2"/>
          </rPr>
          <t>User:</t>
        </r>
        <r>
          <rPr>
            <sz val="8"/>
            <color indexed="81"/>
            <rFont val="Tahoma"/>
            <family val="2"/>
          </rPr>
          <t xml:space="preserve">
Giá vốn bán cont( hàng hóa + thành phẩm)
</t>
        </r>
      </text>
    </comment>
    <comment ref="D106" authorId="2">
      <text>
        <r>
          <rPr>
            <b/>
            <sz val="8"/>
            <color indexed="81"/>
            <rFont val="Tahoma"/>
            <family val="2"/>
          </rPr>
          <t>User:</t>
        </r>
        <r>
          <rPr>
            <sz val="8"/>
            <color indexed="81"/>
            <rFont val="Tahoma"/>
            <family val="2"/>
          </rPr>
          <t xml:space="preserve">
Giá vốn vc, nâng hạ ngoài + CP xăng xe.
</t>
        </r>
      </text>
    </comment>
    <comment ref="D107" authorId="2">
      <text>
        <r>
          <rPr>
            <b/>
            <sz val="8"/>
            <color indexed="81"/>
            <rFont val="Tahoma"/>
            <family val="2"/>
          </rPr>
          <t>User:</t>
        </r>
        <r>
          <rPr>
            <sz val="8"/>
            <color indexed="81"/>
            <rFont val="Tahoma"/>
            <family val="2"/>
          </rPr>
          <t xml:space="preserve">
khấu hao + chi phí bảo trì sửa chữa hoặc chi phí thuê cont của Florens
</t>
        </r>
      </text>
    </comment>
    <comment ref="D108" authorId="2">
      <text>
        <r>
          <rPr>
            <b/>
            <sz val="8"/>
            <color indexed="81"/>
            <rFont val="Tahoma"/>
            <family val="2"/>
          </rPr>
          <t>User:</t>
        </r>
        <r>
          <rPr>
            <sz val="8"/>
            <color indexed="81"/>
            <rFont val="Tahoma"/>
            <family val="2"/>
          </rPr>
          <t xml:space="preserve">
Giá vốn dịch vụ Depot ( nâng hạ + lưu bãi + vệ sinh trong bãi)</t>
        </r>
      </text>
    </comment>
    <comment ref="D109" authorId="2">
      <text>
        <r>
          <rPr>
            <b/>
            <sz val="8"/>
            <color indexed="81"/>
            <rFont val="Tahoma"/>
            <family val="2"/>
          </rPr>
          <t>User:</t>
        </r>
        <r>
          <rPr>
            <sz val="8"/>
            <color indexed="81"/>
            <rFont val="Tahoma"/>
            <family val="2"/>
          </rPr>
          <t xml:space="preserve">
Giá vốn tương ứng </t>
        </r>
      </text>
    </comment>
    <comment ref="D110" authorId="2">
      <text>
        <r>
          <rPr>
            <b/>
            <sz val="8"/>
            <color indexed="81"/>
            <rFont val="Tahoma"/>
            <family val="2"/>
          </rPr>
          <t>User:</t>
        </r>
        <r>
          <rPr>
            <sz val="8"/>
            <color indexed="81"/>
            <rFont val="Tahoma"/>
            <family val="2"/>
          </rPr>
          <t xml:space="preserve">
Giá vốn vật tư
</t>
        </r>
      </text>
    </comment>
  </commentList>
</comments>
</file>

<file path=xl/comments2.xml><?xml version="1.0" encoding="utf-8"?>
<comments xmlns="http://schemas.openxmlformats.org/spreadsheetml/2006/main">
  <authors>
    <author>Windows xp sp2 Full</author>
  </authors>
  <commentList>
    <comment ref="F76" authorId="0">
      <text>
        <r>
          <rPr>
            <b/>
            <sz val="8"/>
            <color indexed="81"/>
            <rFont val="Tahoma"/>
            <family val="2"/>
          </rPr>
          <t>Windows xp sp2 Full:</t>
        </r>
        <r>
          <rPr>
            <sz val="8"/>
            <color indexed="81"/>
            <rFont val="Tahoma"/>
            <family val="2"/>
          </rPr>
          <t xml:space="preserve">
can tru TK noi bo 
</t>
        </r>
      </text>
    </comment>
    <comment ref="F89" authorId="0">
      <text>
        <r>
          <rPr>
            <b/>
            <sz val="8"/>
            <color indexed="81"/>
            <rFont val="Tahoma"/>
            <family val="2"/>
          </rPr>
          <t>Windows xp sp2 Full:</t>
        </r>
        <r>
          <rPr>
            <sz val="8"/>
            <color indexed="81"/>
            <rFont val="Tahoma"/>
            <family val="2"/>
          </rPr>
          <t xml:space="preserve">
Can tru noi bo 
</t>
        </r>
      </text>
    </comment>
  </commentList>
</comments>
</file>

<file path=xl/comments3.xml><?xml version="1.0" encoding="utf-8"?>
<comments xmlns="http://schemas.openxmlformats.org/spreadsheetml/2006/main">
  <authors>
    <author>Windows xp sp2 Full</author>
  </authors>
  <commentList>
    <comment ref="A69" authorId="0">
      <text>
        <r>
          <rPr>
            <b/>
            <sz val="8"/>
            <color indexed="81"/>
            <rFont val="Tahoma"/>
            <family val="2"/>
          </rPr>
          <t>Windows xp sp2 Full:</t>
        </r>
        <r>
          <rPr>
            <sz val="8"/>
            <color indexed="81"/>
            <rFont val="Tahoma"/>
            <family val="2"/>
          </rPr>
          <t xml:space="preserve">
Sô 101/2011/ND-CP ngày 04/11/2011</t>
        </r>
      </text>
    </comment>
  </commentList>
</comments>
</file>

<file path=xl/sharedStrings.xml><?xml version="1.0" encoding="utf-8"?>
<sst xmlns="http://schemas.openxmlformats.org/spreadsheetml/2006/main" count="1222" uniqueCount="932">
  <si>
    <t>1. Phải thu ngắn hạn của khách hàng</t>
  </si>
  <si>
    <t>2. Trả trước cho người bán ngắn hạn</t>
  </si>
  <si>
    <t>5. Phải thu về cho vay ngắn hạn</t>
  </si>
  <si>
    <t>6. Phải thu ngắn hạn khác</t>
  </si>
  <si>
    <t>7. Dự phòng phải thu ngắn hạn khó đòi</t>
  </si>
  <si>
    <t>8. Tài sản Thiếu chờ xử lý</t>
  </si>
  <si>
    <t xml:space="preserve">BẢNG CÂN ĐỐI KẾ TOÁN= chua sua </t>
  </si>
  <si>
    <t>Người lập biểu</t>
  </si>
  <si>
    <t>Kế toán trưởng</t>
  </si>
  <si>
    <t>Tiền mặt</t>
  </si>
  <si>
    <t>Tiền gửi Ngân hàng</t>
  </si>
  <si>
    <t>Tiền gửi Ngân hàng Ngoại tệ</t>
  </si>
  <si>
    <t>Phải thu của khách hàng</t>
  </si>
  <si>
    <t>Thuế GTGT được khấu trừ</t>
  </si>
  <si>
    <t>Vốn kinh doanh ở đơn vị trực thuộc</t>
  </si>
  <si>
    <t>Phải thu nội bộ khác</t>
  </si>
  <si>
    <t>Phải thu khác</t>
  </si>
  <si>
    <t>Dự phòng phải thu khó đòi</t>
  </si>
  <si>
    <t>Tạm ứng</t>
  </si>
  <si>
    <t>Chi phí trả trước</t>
  </si>
  <si>
    <t>Chi phí chờ kết chuyển</t>
  </si>
  <si>
    <t>Cầm cố, ký quỹ, ký cược NH</t>
  </si>
  <si>
    <t>Nguyên liệu, vật liệu</t>
  </si>
  <si>
    <t>Công cụ, dụng cụ</t>
  </si>
  <si>
    <t>Chi phí sản xuất kinh doanh</t>
  </si>
  <si>
    <t>Thành phẩm</t>
  </si>
  <si>
    <t>Hàng hóa</t>
  </si>
  <si>
    <t>Tài sản cố định hữu hình</t>
  </si>
  <si>
    <t>TSCĐ thuê tài chính</t>
  </si>
  <si>
    <t>TSCĐ vô hình</t>
  </si>
  <si>
    <t>Hao mòn TSCĐ</t>
  </si>
  <si>
    <t>Hao mòn TSCĐ hữu hình</t>
  </si>
  <si>
    <t>Hao mòn TSCĐ thuê tài chính</t>
  </si>
  <si>
    <t>Hao mòn TSCĐ vô hình</t>
  </si>
  <si>
    <t>Hao mòn bất động sản đầu tư</t>
  </si>
  <si>
    <t xml:space="preserve">                       Người lập biểu                                           Kế toán trưởng</t>
  </si>
  <si>
    <t>Đầu tư vào công ty con</t>
  </si>
  <si>
    <t>Vốn góp liên doanh</t>
  </si>
  <si>
    <t>Đầu tư vào công ty liên kết</t>
  </si>
  <si>
    <t>Đầu tư dài hạn khác</t>
  </si>
  <si>
    <t>Xây dựng cơ bản dở dang</t>
  </si>
  <si>
    <t>Chi phí trả trước dài hạn</t>
  </si>
  <si>
    <t>Tài sản thuế thu nhập hoãn lại</t>
  </si>
  <si>
    <t>Ký quỹ, ký cược dài hạn</t>
  </si>
  <si>
    <t>Vay ngắn hạn</t>
  </si>
  <si>
    <t>Nợ dài hạn đến hạn trả</t>
  </si>
  <si>
    <t>Phải trả cho người bán</t>
  </si>
  <si>
    <t>Thuế và các khoản phải thu</t>
  </si>
  <si>
    <t>Thuế GTGT đầu ra</t>
  </si>
  <si>
    <t>Thuế GTGT hàng nhập khẩu</t>
  </si>
  <si>
    <t>Thuế xuất, nhập khẩu</t>
  </si>
  <si>
    <t>Thuế TNDN</t>
  </si>
  <si>
    <t>Thuế TNCN</t>
  </si>
  <si>
    <t>Thuế tài nguyên</t>
  </si>
  <si>
    <t>Thuế nhà đất, tiền thuê đất</t>
  </si>
  <si>
    <t>Thuế khác</t>
  </si>
  <si>
    <t>Phí, lệ phí và các khoản phải nộp khác</t>
  </si>
  <si>
    <t>Phải trả người lao động</t>
  </si>
  <si>
    <t>Chi phí phải trả</t>
  </si>
  <si>
    <t>Phải trả nội bộ</t>
  </si>
  <si>
    <t>Phải trả khác</t>
  </si>
  <si>
    <t>Kinh phí công đoàn</t>
  </si>
  <si>
    <t>Bảo hiểm xã hội</t>
  </si>
  <si>
    <t xml:space="preserve">Dieu chinh 3388/ 1388 chua sua BCD SPS </t>
  </si>
  <si>
    <t>Bảo hiểm y tế.</t>
  </si>
  <si>
    <t>Phải trả về cổ phấn hóa</t>
  </si>
  <si>
    <t>Nhận ký quỹ, ký cược ngắn hạn</t>
  </si>
  <si>
    <t>Phải trả phải nộp khác</t>
  </si>
  <si>
    <t>Vay dài hạn</t>
  </si>
  <si>
    <t xml:space="preserve">Nợ dài hạn </t>
  </si>
  <si>
    <t>Quỹ dự phòng trợ cấp mất việc làm</t>
  </si>
  <si>
    <t>Nguồn vốn kinh doanh</t>
  </si>
  <si>
    <t>Thặng dư vốn cổ phần</t>
  </si>
  <si>
    <t>Vốn khác</t>
  </si>
  <si>
    <t>Chênh lệch đánh giá lại tài sản.</t>
  </si>
  <si>
    <t>Chênh lệch tỷ giá</t>
  </si>
  <si>
    <t>Quỹ phát triển kinh doanh</t>
  </si>
  <si>
    <t>Quỹ dự phòng TC</t>
  </si>
  <si>
    <t>Các quỹ khác thuộc vốn chủ sở hữu</t>
  </si>
  <si>
    <t>Cổ phiếu ngân quỹ</t>
  </si>
  <si>
    <t>Lợi nhuận chưa phân phối</t>
  </si>
  <si>
    <t>LN năm truớc</t>
  </si>
  <si>
    <t>LN năm nay</t>
  </si>
  <si>
    <t>Quỹ khen thưởng.</t>
  </si>
  <si>
    <t>Quỹ phúc lợi</t>
  </si>
  <si>
    <t>Doanh thu bán hàng và cung cấp dịch vụ.</t>
  </si>
  <si>
    <t xml:space="preserve">Doanh thu bán  cont </t>
  </si>
  <si>
    <t>Doanh thu vận chuyển nâng hạ</t>
  </si>
  <si>
    <t>Doanh thu cho thuê cont</t>
  </si>
  <si>
    <t>Doanh thu dịch vụ Depot</t>
  </si>
  <si>
    <t>Doanh thu sửa chữa + cont treo + PTI</t>
  </si>
  <si>
    <t>Doanh thu khác</t>
  </si>
  <si>
    <t>Doanh thu nội bộ</t>
  </si>
  <si>
    <t>Chiết khấu thương mại</t>
  </si>
  <si>
    <t>Hàng bán bị trả lại</t>
  </si>
  <si>
    <t>Giảm giá hàng bán</t>
  </si>
  <si>
    <t>Chi phí nguyên liệu, vât liệu trưc tiếp</t>
  </si>
  <si>
    <t>Chi phí nhân công trực tiếp</t>
  </si>
  <si>
    <t>Chi phí sử dụng máy thi công</t>
  </si>
  <si>
    <t>Giá thành sản xuất</t>
  </si>
  <si>
    <t xml:space="preserve">Giá vốn bán cont </t>
  </si>
  <si>
    <t>Giá vốn vận chuyển nâng hạ</t>
  </si>
  <si>
    <t xml:space="preserve">- Chi phí lãi vay </t>
  </si>
  <si>
    <t>08</t>
  </si>
  <si>
    <t>1. Lợi nhuận trước thuế</t>
  </si>
  <si>
    <t>2. Điều chỉnh cho các khoản</t>
  </si>
  <si>
    <t>- Các khoản dự phòng</t>
  </si>
  <si>
    <t>- Lãi, lỗ từ hoạt động đầu tư</t>
  </si>
  <si>
    <t>3. Lợi nhuận từ hoạt động kinh doanh trước thay đổi vốn  lưu động</t>
  </si>
  <si>
    <t>- Tăng, giảm các khoản phải thu</t>
  </si>
  <si>
    <t xml:space="preserve">- Tăng, giảm các khoản phải trả (Không kể lãi vay phải trả, thuế thu nhập doanh nghiệp phải nộp) </t>
  </si>
  <si>
    <t xml:space="preserve">- Tăng, giảm chi phí trả trước </t>
  </si>
  <si>
    <t>- Tiền lãi vay đã trả</t>
  </si>
  <si>
    <t>- Thuế thu nhập doanh nghiệp đã nộp</t>
  </si>
  <si>
    <t>- Tiền thu khác từ hoạt động kinh doanh</t>
  </si>
  <si>
    <t>- Tiền chi khác cho hoạt động kinh doanh</t>
  </si>
  <si>
    <t>II. Lưu chuyển tiền từ hoạt động đầu tư</t>
  </si>
  <si>
    <t>1.Tiền chi để mua sắm, xây dựng TSCĐ và các tài sản dài hạn khác</t>
  </si>
  <si>
    <t>2.Tiền thu từ thanh lý, nhượng bán TSCĐ và các tài sản dài hạn khác</t>
  </si>
  <si>
    <t>3.Tiền chi cho vay, mua các công cụ nợ của đơn vị khác</t>
  </si>
  <si>
    <t>4.Tiền thu hồi cho vay, bán lại các công cụ nợ của đơn vị khác</t>
  </si>
  <si>
    <t>5.Tiền chi đầu tư góp vốn vào đơn vị khác</t>
  </si>
  <si>
    <t>6.Tiền thu hồi đầu tư góp vốn vào đơn vị khác</t>
  </si>
  <si>
    <t>7.Tiền thu lãi cho vay, cổ tức và lợi nhuận được chia</t>
  </si>
  <si>
    <t>1.Tiền thu từ phát hành cổ phiếu, nhận vốn góp của chủ sở hữu</t>
  </si>
  <si>
    <t>4.Tiền chi trả nợ gốc vay</t>
  </si>
  <si>
    <t>5.Tiền chi trả nợ thuê tài chính</t>
  </si>
  <si>
    <t>Lưu chuyển tiền thuần trong kỳ (50 = 20+30+40)</t>
  </si>
  <si>
    <t>Tiền và tương đương tiền đầu kỳ</t>
  </si>
  <si>
    <t>Ảnh hưởng của thay đổi tỷ giá hối đoái quy đổi ngoại tệ</t>
  </si>
  <si>
    <t>Tiền và tương đương tiền cuối kỳ (70 = 50+60+61)</t>
  </si>
  <si>
    <t>(Theo phương pháp gián tiếp)</t>
  </si>
  <si>
    <t>62 Nguyễn Cửu Vân, P 17, Q.Bình Thạnh</t>
  </si>
  <si>
    <t>09</t>
  </si>
  <si>
    <t>13</t>
  </si>
  <si>
    <t>14</t>
  </si>
  <si>
    <t>15</t>
  </si>
  <si>
    <t>16</t>
  </si>
  <si>
    <t>26</t>
  </si>
  <si>
    <t>27</t>
  </si>
  <si>
    <t>33</t>
  </si>
  <si>
    <t>34</t>
  </si>
  <si>
    <t>35</t>
  </si>
  <si>
    <t>36</t>
  </si>
  <si>
    <t>Giá vốn cho thuê cont</t>
  </si>
  <si>
    <t>Giá vốn dịch vụ Depot</t>
  </si>
  <si>
    <t>Giá vốn sửa chữa + cont treo + PTI</t>
  </si>
  <si>
    <t xml:space="preserve">Giá vốn khác </t>
  </si>
  <si>
    <t>Chi phí bàn hàng</t>
  </si>
  <si>
    <t xml:space="preserve">Chi phí thuế TNDN </t>
  </si>
  <si>
    <t>Xác định kết quả kinh doanh</t>
  </si>
  <si>
    <t>Kết quả hoạt động kinh doanh</t>
  </si>
  <si>
    <t>Kết quả H Đ tài chính</t>
  </si>
  <si>
    <t>Kết quả hoạt động bất thường</t>
  </si>
  <si>
    <t>TỔNG CỘNG</t>
  </si>
  <si>
    <t xml:space="preserve">Soá cuoái kyø </t>
  </si>
  <si>
    <t>6. Chi phí phaûi traû</t>
  </si>
  <si>
    <t>BAÛNG CAÂN ÑOÁI KEÁ TOAÙN</t>
  </si>
  <si>
    <t>TAØI SAÛN</t>
  </si>
  <si>
    <t xml:space="preserve">1. Phaûi thu cuûa khaùch haøng </t>
  </si>
  <si>
    <t>2. Traû tröôùc cho ngöôøi baùn</t>
  </si>
  <si>
    <t>5. Caùc khoaûn phaûi thu khaùc</t>
  </si>
  <si>
    <t>IV. Haøng toàn kho :</t>
  </si>
  <si>
    <t>1. Taøøi saûn coá ñònh höõu hình</t>
  </si>
  <si>
    <t xml:space="preserve">    - Nguyeân giaù </t>
  </si>
  <si>
    <t xml:space="preserve">    - Giaù trò hao moøn luõy keá (* )</t>
  </si>
  <si>
    <t>2. Taøi saûn coá ñònh thueâ taøi chính</t>
  </si>
  <si>
    <t xml:space="preserve">BÁO CÁO LƯU CHUYỂN TIỀN TỆ </t>
  </si>
  <si>
    <t>3. Taøøi saûn coá ñònh voâ hình</t>
  </si>
  <si>
    <t>3. Ñaàu tö daøi haïn khaùc</t>
  </si>
  <si>
    <t>NGUOÀN VOÁN</t>
  </si>
  <si>
    <t>I. Nôï ngaén haïn :</t>
  </si>
  <si>
    <t xml:space="preserve">II. Nôï daøi haïn </t>
  </si>
  <si>
    <t>Thuyeát minh</t>
  </si>
  <si>
    <t xml:space="preserve">Soá cuoái  naêm </t>
  </si>
  <si>
    <t>Maõ soá</t>
  </si>
  <si>
    <t>1. Tieàn</t>
  </si>
  <si>
    <t>2. Caùc khoaûn töông ñöông  tieàn</t>
  </si>
  <si>
    <t>1. Ñaàu tö  ngaén haïn</t>
  </si>
  <si>
    <t xml:space="preserve">Ngân hàng TMCP Hàng Hải - CN Hà Nội </t>
  </si>
  <si>
    <t>Vay trung dài hạn</t>
  </si>
  <si>
    <t xml:space="preserve">Ngân hàng VPBANK  - CN Hà Nội </t>
  </si>
  <si>
    <t>4. Phaûi thu  theo tieán ñoä keá hoaïch hôïp ñoàng xaây döïng</t>
  </si>
  <si>
    <t>1. Haøng toàn kho</t>
  </si>
  <si>
    <t>2. Döï phoøng giaûm giaù haøng toàn kho (* )</t>
  </si>
  <si>
    <t>V. Taøi saûn ngaén haïn khaùc</t>
  </si>
  <si>
    <t>1. Chi phí traû tröôùc ngaén haïn</t>
  </si>
  <si>
    <t>3.Taøi saûn ngaén  haïn khaùc</t>
  </si>
  <si>
    <t xml:space="preserve">B. TAØI SAÛN  DAØI HAÏN </t>
  </si>
  <si>
    <t xml:space="preserve">        ( 200 = 210 + 220  + 240 + 250+260)</t>
  </si>
  <si>
    <t>I. Caùc khoaûn phaûi thu daøi haïn</t>
  </si>
  <si>
    <t>1.Phaûi thu daøi haïn cuûa khaùch haøng</t>
  </si>
  <si>
    <t>3. Phaûi thu daøi haïn khaùc</t>
  </si>
  <si>
    <t>4. Döï phoøng phaûi thu daøi haïn khoù ñoøi (*)</t>
  </si>
  <si>
    <t>II. Taøi saûn coá ñònh</t>
  </si>
  <si>
    <t>4. Chi phí xaây döïng cô baûn dôû dang</t>
  </si>
  <si>
    <t>III. Baát ñoäng saûn ñaàu tö</t>
  </si>
  <si>
    <t xml:space="preserve">IV. Caùc khoaûn  ñaàu tö  taøi chính daøi haïn : </t>
  </si>
  <si>
    <t>1. Ñaàu tö vaøo coâng ty con</t>
  </si>
  <si>
    <t>2. Ñaàu tö vaøo   coâng ty lieân keát , lieân doanh</t>
  </si>
  <si>
    <t>V. Taøi saûn  daøi haïn khaùc</t>
  </si>
  <si>
    <t>2. Taøi saûn thueá thu  nhaäp hoaõn laïi</t>
  </si>
  <si>
    <t>3. Taøi saûn daøi haïn khaùc</t>
  </si>
  <si>
    <t>TOÅNG COÄNG TAØI SAÛN  (270= 100 + 200 )</t>
  </si>
  <si>
    <t>Soá  ñaàu naêm</t>
  </si>
  <si>
    <t>thuyeát minh</t>
  </si>
  <si>
    <t>A. NÔÏ PHAÛI TRAÛ    ( 300 = 310 + 320  )</t>
  </si>
  <si>
    <t>1. Vay  vaø nôï  ngaén haïn</t>
  </si>
  <si>
    <t>2. Phaûi traû ngöôøi baùn</t>
  </si>
  <si>
    <t>4. Thueá vaø caùc khoaûn phaûi noäp Nhaø nöôùc</t>
  </si>
  <si>
    <t>7. Phaûi traû noäi boä</t>
  </si>
  <si>
    <t>8. Phaûi traû theo tieán ñoä keá hoaïch hôïp ñoàng xaây döïng</t>
  </si>
  <si>
    <t>1. Phaûi traû  daøi haïn ngöôøi baùn</t>
  </si>
  <si>
    <t>5. Thueá thu nhaäp hoaõn laïi phaûi traû</t>
  </si>
  <si>
    <t>I. Voán chuû sôû höõu</t>
  </si>
  <si>
    <t>1. Voán ñaàu tö cuûa chuû sôû höõu</t>
  </si>
  <si>
    <t>2. Thaëng dö voán coå phaàn</t>
  </si>
  <si>
    <t>3. Nguoàn kinh phí ñaõ hình thaønh TSCÑ</t>
  </si>
  <si>
    <t xml:space="preserve">2. Nguoàn kinh phí </t>
  </si>
  <si>
    <t>IN</t>
  </si>
  <si>
    <t>TOÅNG COÄNG NGUOÀN VOÁN (430=300+400)</t>
  </si>
  <si>
    <t>Giaùm ñoác</t>
  </si>
  <si>
    <t>B. VOÁN CHUÛ SÔÛ HÖÕU   (  400 = 410 + 420 )</t>
  </si>
  <si>
    <t xml:space="preserve">CAÙC CHÆ TIEÂU NGOAØI BAÛNG CAÂN ÑOÁI KEÁ TOAÙN </t>
  </si>
  <si>
    <t>Thuyeát
 minh</t>
  </si>
  <si>
    <t>Soá cuoái 
naêm</t>
  </si>
  <si>
    <t>Soá ñaàu
 naêm</t>
  </si>
  <si>
    <t>1. Taøi saûn thueâ ngoaøi</t>
  </si>
  <si>
    <t xml:space="preserve">2. Vaät tö , haøng hoùa nhaän giöõ hoä ,nhaän gia coâng </t>
  </si>
  <si>
    <t>4. Nôï khoù ñoøi ñaõ xöû lyù</t>
  </si>
  <si>
    <t>5. Ngoaïi teä caùc loaïi</t>
  </si>
  <si>
    <t xml:space="preserve"> CHÆ TIEÂU </t>
  </si>
  <si>
    <t>Quý I - 2010</t>
  </si>
  <si>
    <t>I. Tieàn vaø caùc khoaûn töông ñöông tieàn</t>
  </si>
  <si>
    <t>6. Dö phoøng khoaûn phaûi thu khoù ñoøi (*)</t>
  </si>
  <si>
    <t>1. Chi phí traû tröôùc daøi haïn</t>
  </si>
  <si>
    <t>1. Quyõ khen thöôûng , phuùc lôïi</t>
  </si>
  <si>
    <t>01</t>
  </si>
  <si>
    <t>02</t>
  </si>
  <si>
    <t>03</t>
  </si>
  <si>
    <t>04</t>
  </si>
  <si>
    <t>05</t>
  </si>
  <si>
    <t>06</t>
  </si>
  <si>
    <t>SHTK</t>
  </si>
  <si>
    <t>Nôï</t>
  </si>
  <si>
    <t>Coù</t>
  </si>
  <si>
    <t>Thuû tröôûng ñôn vò</t>
  </si>
  <si>
    <t>( Dạng đầy đủ )</t>
  </si>
  <si>
    <t xml:space="preserve">III. Các khoản phải thu ngắn hạn </t>
  </si>
  <si>
    <t>5. Tài sản ngắn hạn khác</t>
  </si>
  <si>
    <t>A. TÀI SẢN NGẮN HẠN (100=110+120+130+140+150)</t>
  </si>
  <si>
    <t>B. TÀI SẢN DÀI HẠN ( 200= 210+220+240+250+260)</t>
  </si>
  <si>
    <t>2. Nguồn kinh phí đã hình thành TSCĐ</t>
  </si>
  <si>
    <t>(Dạng đầy đủ)</t>
  </si>
  <si>
    <t>3. Người mua trả tiền trước</t>
  </si>
  <si>
    <t>3. Vốn khác của chủ sở hữu</t>
  </si>
  <si>
    <t>(Ban hành kèm theo TT200/2014/TT-BTC</t>
  </si>
  <si>
    <t>Ngày 22/12/2014 của Bộ trưởng  BTC)</t>
  </si>
  <si>
    <t>Công ty áp dụng chuẩn mực và chế độ kế toán Việt nam. Ban hành theo Quyết định 15/2006/QĐ-BTC ngày 20/03/2006 của Bộ tài Chính và các sửa đổi bổ sung được ban hành kèm theo Thông tư số 200/2014/TT-BTC ngày 22/12/2014.</t>
  </si>
  <si>
    <t xml:space="preserve">- Tiền gửi ngân hàng không  kỳ hạn </t>
  </si>
  <si>
    <t xml:space="preserve">BẢNG CÂN ĐỐI KẾ TOÁN </t>
  </si>
  <si>
    <t xml:space="preserve">Giá vốn nội bộ </t>
  </si>
  <si>
    <t>Tài sản thừa chờ xử lý</t>
  </si>
  <si>
    <t>10</t>
  </si>
  <si>
    <t>11</t>
  </si>
  <si>
    <t>2. Phaûi traû daøi haïn noäi boä</t>
  </si>
  <si>
    <t>3. Phaûi traû daøi haïn khaùc</t>
  </si>
  <si>
    <t>3. Ngöôøi mua traû tieàn tröôùc</t>
  </si>
  <si>
    <t>4. Vay vaø nôï daøi haïn</t>
  </si>
  <si>
    <t>Phát hành thêm CP (*)</t>
  </si>
  <si>
    <t>Mua lại cổ phiếu quỹ</t>
  </si>
  <si>
    <t>Chênh lệch ty giá cuối năm</t>
  </si>
  <si>
    <t>Chi trả cổ tức CP lẻ</t>
  </si>
  <si>
    <t>Các khoản chi khác</t>
  </si>
  <si>
    <t xml:space="preserve">Tạm trích các quỹ từ LN </t>
  </si>
  <si>
    <t>Tạm trích cổ tức năm 2011 (**)</t>
  </si>
  <si>
    <t xml:space="preserve">Tạm trích quỹ KTPL từ LN </t>
  </si>
  <si>
    <t>Bù đắp khoản tiền phạt thuế  (***)</t>
  </si>
  <si>
    <t>Vốn đầu tư
của chủ sở hữu</t>
  </si>
  <si>
    <t>Vốn khác của chủ sở hữu</t>
  </si>
  <si>
    <t>Chênh lệch đánh giá lại tài sản</t>
  </si>
  <si>
    <t>Chênh lệch tỷ giá hối đoái</t>
  </si>
  <si>
    <t>Quỹ đầu tư
phát triển</t>
  </si>
  <si>
    <t>Quỹ dự phòng
 tài chính</t>
  </si>
  <si>
    <t>Quỹ khác thuộc 
vốn chủ sở hữu</t>
  </si>
  <si>
    <t>Lợi nhuận chưa
 phân phối</t>
  </si>
  <si>
    <t>Nguồn vốn đầu tư XDCB</t>
  </si>
  <si>
    <t>Quỹ hỗ trợ sắp xếp doanh nghiệp</t>
  </si>
  <si>
    <t>Số dư đầu năm trước</t>
  </si>
  <si>
    <t>Số dư cuối năm trước</t>
  </si>
  <si>
    <t xml:space="preserve">Nguyễn Tuấn Anh </t>
  </si>
  <si>
    <t xml:space="preserve">Tiền thuế TNDN năm 2006-2009 bị truy thu </t>
  </si>
  <si>
    <t xml:space="preserve">Lãi quá hạn </t>
  </si>
  <si>
    <t xml:space="preserve">Tổng lợi nhuận trước thuế TNDN </t>
  </si>
  <si>
    <t xml:space="preserve">A. Kết quả hoạt động kinh doanh nghiệp hiện hành </t>
  </si>
  <si>
    <t xml:space="preserve">B. Xác định thu nhập chịu thuế theo luật thuế TNDN </t>
  </si>
  <si>
    <t>1. Điều chỉnh tăng tổng lợi nhuận trước thuế TNDN</t>
  </si>
  <si>
    <t xml:space="preserve">Chi phí không có hoá đơn chứng từ theo chế độ quy định </t>
  </si>
  <si>
    <t xml:space="preserve">các khoản truy thu và tiền phạt về vi phạm hành chính đã </t>
  </si>
  <si>
    <t xml:space="preserve">tính vào chi phí </t>
  </si>
  <si>
    <t>2. Điều chỉnh giảm tổng lợi nhuận trước thuế TNDN</t>
  </si>
  <si>
    <t>62 NGUYEÃN CÖÛU VAÂN, P17 QUAÄN BÌNH THAÏNH TP HOÀ CHÍ MINH</t>
  </si>
  <si>
    <t xml:space="preserve">3. Tổng thu nhập chịu thuế TNDN chưa trừ chuyển lỗ </t>
  </si>
  <si>
    <t xml:space="preserve">4. Lỗ từ các năm trước chuyển sang </t>
  </si>
  <si>
    <t>4. Tổng thu nhập chịu thuế TNDN ( đã trừ chuyển lỗ)</t>
  </si>
  <si>
    <t xml:space="preserve">a/- Bảng đối chiếu biến động của vốn chủ sở hữu </t>
  </si>
  <si>
    <t>b/ Chi tiết vốn đầu tư của chủ sở hữu</t>
  </si>
  <si>
    <t>A. TAØI SAÛN NGAÉN HAÏN (100)=110+120+130+140+150</t>
  </si>
  <si>
    <t>2. Döï phoøng giaûm giaù chöùng khoaùn ñaàu tö ngaén haïn (* )</t>
  </si>
  <si>
    <t xml:space="preserve">II. Caùc khoaûn ñaàu tö taøi chính ngaén haïn </t>
  </si>
  <si>
    <t xml:space="preserve">III. Caùc khoaûn phaûi thu </t>
  </si>
  <si>
    <t>II. Nguoàn kinh phí vaø quyõ khaùc</t>
  </si>
  <si>
    <t xml:space="preserve">Soá ñaàu kyø </t>
  </si>
  <si>
    <t>20</t>
  </si>
  <si>
    <t>21</t>
  </si>
  <si>
    <t>22</t>
  </si>
  <si>
    <t>23</t>
  </si>
  <si>
    <t>24</t>
  </si>
  <si>
    <t>25</t>
  </si>
  <si>
    <t>30</t>
  </si>
  <si>
    <t>31</t>
  </si>
  <si>
    <t>32</t>
  </si>
  <si>
    <t>40</t>
  </si>
  <si>
    <t>50</t>
  </si>
  <si>
    <t>51</t>
  </si>
  <si>
    <t>60</t>
  </si>
  <si>
    <t>3.2-Hình thức sổ kế toán áp dụng</t>
  </si>
  <si>
    <t>Công ty áp dụng hình thức sổ kế toán nhật ký chung</t>
  </si>
  <si>
    <t>3.3- Tuyên bố về việc tuân thủ Chuẩn mực kế toán và Chế độ kế toán</t>
  </si>
  <si>
    <t>4.1- Nguyên tắc ghi nhận các khoản tiền và các khoản tổng cộng tiền.</t>
  </si>
  <si>
    <t>* Nguyên tắc chuyển đổi các đồng tiền khác ra đồng tiền sử dụng trong kế toán.</t>
  </si>
  <si>
    <t>Các nghiệp vụ phát sinh bằng ngoại tệ được hạch toán theo tỷ giá hối đoái vào ngày phát sinh nghiệp vụ. Các khoản mục tiền và công nợ có gốc ngoại tệ được chuyển đổi sang đồng tiền hạch toán theo tỷ giá hối đoái vào ngày lập bảng cân đối kế toán. Tất cả các khoản chênh lệch tỷ giá phát sinh trong quá trình thanh toán hoặc chuyển đổi vào cuối niên độ được ghi nhận trong báo cáo kết quả hoạt động kinh doanh trong kỳ.</t>
  </si>
  <si>
    <t>4.2- Chính sách kế toán đối với hàng tồn kho</t>
  </si>
  <si>
    <t>* Nguyên tắc đánh giá hàng tồn kho;</t>
  </si>
  <si>
    <t>- CN Q4 thuế GTGT còn được khấu trừ</t>
  </si>
  <si>
    <t>Chi phí trả trước dài hạn - chi nhánh Q4</t>
  </si>
  <si>
    <t>Hàng tồn kho được hạch toán theo giá gốc. Trường hợp giá trị thuần có thể thực hiện được thấp hơn giá gốc thì hạch toán theo giá trị thuần có thể thực hiện được</t>
  </si>
  <si>
    <t>Giá gốc hàng tồn kho bao gồm: Chi phí mua, chi phí chế biến và các chi phí liên quan trực tiếp khác phát sinh để có được hàng tồn kho ở thời điểm và trạng thái hiện tại.</t>
  </si>
  <si>
    <t>Lũy kế từ đầu năm đến cuối quý này (Năm trước)</t>
  </si>
  <si>
    <t>Lũy kế từ đầu năm đến cuối quý này (Năm nay)</t>
  </si>
  <si>
    <t>Chi phí mua của hàng tồn kho bao gồm giá mua, các loại thuế không được hoàn lại, chi phí vận chuyển, bốc xếp, bảo quản trong qúa trình mua hàng và các chi phí khác có liên quan trực tiếp đến việc mua hàng tồn kho. Các khoản chiết khấu thương mại và giảm giá hàng mua do hàng mua không đúng quy cách, phẩm chất được trừ khỏi chi phí mua.</t>
  </si>
  <si>
    <t>* Phương pháp xác định giá trị hàng tồn kho cuối kỳ.</t>
  </si>
  <si>
    <t>Giá trị hàng tồn kho được xác định theo phương pháp bình quân gia quyền.</t>
  </si>
  <si>
    <t>* Phương pháp hạch toán hàng tồn kho.</t>
  </si>
  <si>
    <t>4.3 Nguyên tắc ghi nhận các khoản thu thương mại và phải thu khác</t>
  </si>
  <si>
    <t>* Nguyên tắc ghi nhận</t>
  </si>
  <si>
    <t>Các khoản phải thu thương mại, phải thu khác được ghi nhận theo giá gốc thể hiện trên hóa đơn chứng từ, trừ các khoản dự phòng nợ phải thu khó đòi được tính vào thời điểm cuối niên độ tài chính.</t>
  </si>
  <si>
    <t>* Nguyên tắc dự phòng phải thu khó đòi</t>
  </si>
  <si>
    <t xml:space="preserve">BÁO CÁO KẾT QUẢ HOẠT ĐỘNG KINH DOANH </t>
  </si>
  <si>
    <t>Các khoản mục thuế phải nộp thể hiện trên báo cáo tài chính là tổng số thuế dự kiến phải nộp cho niên độ báo cáo. Các sai biệt giữa số thuế dự kiến và số thuế theo quyết toán (nếu có) sẽ được điều chỉnh ngay sau khi nhận được biên bản quyết toán thuế.</t>
  </si>
  <si>
    <t>Dự phòng phải thu khó đòi được lập cho các khoản nợ phải thu quá hạn thanh toán hoặc các khoản nợ có bằng chứng chắc chắn là không thu được.</t>
  </si>
  <si>
    <t>4.4- Nguyên tắc ghi nhận và khấu hao TSCĐ</t>
  </si>
  <si>
    <t>* Nguyên tắc ghi nhận nguyên giá tài sản cố định hữu hình</t>
  </si>
  <si>
    <t>Tài sản cố định hữu hình được xác định giá trị ban đầu theo nguyên giá. Nguyên giá là toàn bộ các chi phí mà doanh nghiệp bỏ ra để có được tài sản cố định hữu hình tính đến thời điểm đưa tài sản đó vào trạng thái sử dụng.</t>
  </si>
  <si>
    <t>* Nguyên tắc ghi nhận nguyên giá tài sản cố định vô hình.</t>
  </si>
  <si>
    <t>Tài sản cố định vô hình được xác định giá trị ban đầu theo nguyên giá. Nguyên giá là toàn bộ các chi phí mà doanh nghiệp bỏ ra để có được tài sản cố định vô hình tính đến thời điểm đưa tài sản đó vào trạng thái sử dụng theo dự tính.</t>
  </si>
  <si>
    <t>* Phương pháp khấu hao</t>
  </si>
  <si>
    <t>Nguyên giá tài sản cố định được khấu hao theo phương pháp đường thẳng trong suốt thời gian hữu dụng dự tính của tài sản. Tỷ lệ khấu hao áp dụng theo quy định tại Quyết định 206/2003/QĐ-BTC ngày 12/12/2003 của Bộ Tài Chính.</t>
  </si>
  <si>
    <t>* Thời gian khấu hao ước tính cho một số nhóm tài sản như sau:</t>
  </si>
  <si>
    <t>Tên tài sản</t>
  </si>
  <si>
    <t>Năm sử dụng</t>
  </si>
  <si>
    <t>Nhà cửa vật kiến trúc</t>
  </si>
  <si>
    <t>Máy móc thiết bị</t>
  </si>
  <si>
    <t>Phương tiện vận tải</t>
  </si>
  <si>
    <t>Thiết bị dụng cụ quản lý</t>
  </si>
  <si>
    <t>Tài sản cố định khác</t>
  </si>
  <si>
    <t>4.5 Chi phí trả trước</t>
  </si>
  <si>
    <t>Chi phí trả trước chủ yếu là cộng cụ dụng cụ chờ kết chuyển, tiền lương tháng 13 và các chi phí phát sinh như bảo hiểm, chi phí quảng cáo, chi phí sửa chữa máy móc thiết bị, … thời gian dự kiến phân bổ váo chi phí hoạt động kinh doanh ở các niên độ tài chính tiếp theo là 1-2 năm.</t>
  </si>
  <si>
    <t>4.6 Ghi nhận các khoản phải trả thương mại và phải trả khác</t>
  </si>
  <si>
    <t>Nợ phải trả xác định nghĩa vụ hiện tại của doanh nghiệp khi doanh nghiệp nhận về một tài sản, tham gia một cam kết hoặc phát sinh các nghĩa vụ pháp lý.</t>
  </si>
  <si>
    <t>4.7 Thuế thu nhập doanh nghiệp</t>
  </si>
  <si>
    <t>4.8 Nguyên tắc ghi nhận doanh thu.</t>
  </si>
  <si>
    <t xml:space="preserve">Doanh thu được xác định theo giá trị hợp lý của các khoản đã thu hoặc sẽ thu được. Trong hầu hết các trường hợp doanh thu được ghi nhận khi chuyển giao cho người mua phần lớn rủi ro và lợi ích kinh tế gắn liền với quyền sở hữu hàng hóa. </t>
  </si>
  <si>
    <t xml:space="preserve">4.9 Chính sách kế toán đối với chi phí lãi vay </t>
  </si>
  <si>
    <t>5- Thông tin bổ sung cho các khoản mục trình bày trong Bảng cân đối kế toán.</t>
  </si>
  <si>
    <t>5.1- Tiền</t>
  </si>
  <si>
    <t>- Tiền mặt</t>
  </si>
  <si>
    <t>- Tiền đang chuyển</t>
  </si>
  <si>
    <t>5.2- Các khoản phải thu ngắn hạn</t>
  </si>
  <si>
    <t>5.3- Hàng tồn kho</t>
  </si>
  <si>
    <t>5.7- Tăng, giảm tài sản cố định hữu hình</t>
  </si>
  <si>
    <t>Tổng cộng</t>
  </si>
  <si>
    <t>6- Thông tin bổ sung cho các khoản mục trình bày trong Báo cáo kết quả hoạt động kinh doanh</t>
  </si>
  <si>
    <t>6.1- Tổng doanh thu bán hàng và cung cấp dịch vụ</t>
  </si>
  <si>
    <t>6.3- Doanh thu hoạt động tài chính</t>
  </si>
  <si>
    <t xml:space="preserve">6.4- Chi phí tài chính </t>
  </si>
  <si>
    <t>4- Các chính sách kế toán áp dụng</t>
  </si>
  <si>
    <t>Tiền bao gồm tiền tại quỹ, tiền đang chuyển và các khoản ký gửi không kỳ hạn. Tổng cộng tiền là các khoản đầu tư ngắn hạn không quá 3 tháng, có khả năng chuyển đổi dễ dàng thành một lượng tiền xác định và không có nhiều rủi ro trong chuyển đổi thành tiền.</t>
  </si>
  <si>
    <t xml:space="preserve">Ñôn vò  tính:ñoàng Vieät Nam </t>
  </si>
  <si>
    <t>CTY COÅ PHAÀN HÖNG ÑAÏO CONTAINER</t>
  </si>
  <si>
    <t>----oOo----</t>
  </si>
  <si>
    <t>MST 0301411035</t>
  </si>
  <si>
    <t>BAÙO CAÙO TAØI CHÍNH</t>
  </si>
  <si>
    <t>12</t>
  </si>
  <si>
    <t>52</t>
  </si>
  <si>
    <t>70</t>
  </si>
  <si>
    <t xml:space="preserve">6. Quyõ döï phoøng trôï caáp maát vieäc laøm </t>
  </si>
  <si>
    <t>( Đơn vị tính : Đồng)</t>
  </si>
  <si>
    <t xml:space="preserve">Các khoản tạm ứng tại chi nhánh Hải Phòng </t>
  </si>
  <si>
    <t xml:space="preserve">7. Quyõ döï phoøng phaûi traû daøi haïn </t>
  </si>
  <si>
    <t>V.01</t>
  </si>
  <si>
    <t>V.02</t>
  </si>
  <si>
    <t xml:space="preserve">3. Phaûi thu noäi boä ngaén haïn </t>
  </si>
  <si>
    <t>V.03</t>
  </si>
  <si>
    <t>V.09</t>
  </si>
  <si>
    <t xml:space="preserve">2. Thueá GTGT ñöôïc khaáu tröø </t>
  </si>
  <si>
    <t xml:space="preserve">3. Thueá vaø caùc khoaûn khaùc phaûi thu cuûa NN </t>
  </si>
  <si>
    <t>V.05</t>
  </si>
  <si>
    <t xml:space="preserve"> - Thuê tài chính trong năm</t>
  </si>
  <si>
    <t xml:space="preserve"> - Mua lại TSCĐ thuê tài chính</t>
  </si>
  <si>
    <t xml:space="preserve"> - Tăng khác</t>
  </si>
  <si>
    <t>Nguyên giá TSCĐ thuê tài chính</t>
  </si>
  <si>
    <t>Giá trị hao mòn luỹ kế</t>
  </si>
  <si>
    <t>Nguyên giá tài sản cố định vô hình</t>
  </si>
  <si>
    <t>Giá trị hao mòn lũy kế</t>
  </si>
  <si>
    <t>Chi phí trả trước dài hạn - Văn phòng công ty</t>
  </si>
  <si>
    <t>Chi phí trả trước dài hạn - chi nhánh Đà Nẵng</t>
  </si>
  <si>
    <t>Chi phí trả trước dài hạn - chi nhánh Bình Dương</t>
  </si>
  <si>
    <t>Chi phí trả trước dài hạn - chi nhánh Nha Trang</t>
  </si>
  <si>
    <t>Chi phí trả trước dài hạn - chi nhánh Hà Nội</t>
  </si>
  <si>
    <t>Chi phí trả trước dài hạn  - chi nhánh Hải Phòng</t>
  </si>
  <si>
    <t xml:space="preserve">2. Voán kinh doanh ôû ñôn vò tröïc thuoäc </t>
  </si>
  <si>
    <t>3. Phaûi thu noäi boä daøi haïn</t>
  </si>
  <si>
    <t>V.06</t>
  </si>
  <si>
    <t>V.07</t>
  </si>
  <si>
    <t>V.08</t>
  </si>
  <si>
    <t>V.10</t>
  </si>
  <si>
    <t>V.11</t>
  </si>
  <si>
    <t>V.12</t>
  </si>
  <si>
    <t>4. Döï phoøng  giaûm giaù ñaàu tö taøi chính daøi haïn khaùc (*)</t>
  </si>
  <si>
    <t>V.13</t>
  </si>
  <si>
    <t>V.14</t>
  </si>
  <si>
    <t>V.21</t>
  </si>
  <si>
    <t>V.15</t>
  </si>
  <si>
    <t xml:space="preserve">5. Phaûi traû ngöôøi lao ñoäng </t>
  </si>
  <si>
    <t>9. Caùc khoaûn phaûi traû ,phaûi noäp ngaén haïn khaùc</t>
  </si>
  <si>
    <t>V.16</t>
  </si>
  <si>
    <t>V.17</t>
  </si>
  <si>
    <t>V.18</t>
  </si>
  <si>
    <t>V.19</t>
  </si>
  <si>
    <t>V.20</t>
  </si>
  <si>
    <t>V.22</t>
  </si>
  <si>
    <t xml:space="preserve">3. Voán khaùc cuûa chuû sôû höõu </t>
  </si>
  <si>
    <t>4. Coå phieáu quyõ ( * )</t>
  </si>
  <si>
    <t xml:space="preserve">5. Cheânh leäch ñaùnh giaù laïi taøi saûn </t>
  </si>
  <si>
    <t>6. Cheânh leäch tyû gia hoái ñoaùi</t>
  </si>
  <si>
    <t>Lãi do chênh lệch tỉ giá đã  thực hiện</t>
  </si>
  <si>
    <t>Lãi do chênh lệch tỉ giá chưa  thực hiện</t>
  </si>
  <si>
    <t>Chi phí lãi vay</t>
  </si>
  <si>
    <t>Lỗ do chênh lệch tỉ giá đã thực hiện</t>
  </si>
  <si>
    <t>Lỗ do chênh lệch tỉ giá chưa  thực hiện</t>
  </si>
  <si>
    <t>Khoản khác</t>
  </si>
  <si>
    <t xml:space="preserve">6.5- Thu nhập khác </t>
  </si>
  <si>
    <t>Thanh lý, nhượng bán tài sản cố định</t>
  </si>
  <si>
    <t xml:space="preserve">6.6- Chi phí khác </t>
  </si>
  <si>
    <t>Giá trị còn lại của TSCĐ thanh lý, nhượng bán</t>
  </si>
  <si>
    <t xml:space="preserve">Ngân hàng PGB - CN Nha Trang </t>
  </si>
  <si>
    <t>8. Phần lãi lỗ trong công ty liên doanh liên kết</t>
  </si>
  <si>
    <t xml:space="preserve">24 </t>
  </si>
  <si>
    <t>18.1 Lợi nhuận sau thuế của công ty mẹ</t>
  </si>
  <si>
    <t>18.2 Lợi nhuận sau thuế của cổ đông không kiểm soát</t>
  </si>
  <si>
    <t>19. Lãi cơ bản trên cổ phiếu(*)</t>
  </si>
  <si>
    <t>20. Lãi suy giảm trên cổ phiếu</t>
  </si>
  <si>
    <t>62</t>
  </si>
  <si>
    <t>71</t>
  </si>
  <si>
    <t>16. Chi phí thuế TNDN hiện hành</t>
  </si>
  <si>
    <t>17. Chi phí thuế TNDN hoãn lại</t>
  </si>
  <si>
    <t xml:space="preserve"> Năm 2015</t>
  </si>
  <si>
    <t>2. Các khoản giảm trừ doanh thu</t>
  </si>
  <si>
    <t>1.Doanh thu bán hàng và cung cấp dịch vụ</t>
  </si>
  <si>
    <t>3. Doanh thu thuần về bán hàng và cung cấp dịch vụ (10 = 01 - 02)</t>
  </si>
  <si>
    <t>4. Giá vốn hàng bán</t>
  </si>
  <si>
    <t>5. Lợi nhuận gộp về bán hàng và cung cấp dịch vụ(20=10-11)</t>
  </si>
  <si>
    <t>6. Doanh thu hoạt động tài chính</t>
  </si>
  <si>
    <t>7. Chi phí tài chính</t>
  </si>
  <si>
    <t xml:space="preserve">  - Trong đó: Chi phí lãi vay</t>
  </si>
  <si>
    <t>9. Chi phí bán hàng</t>
  </si>
  <si>
    <t>10. Chi phí quản lý doanh nghiệp</t>
  </si>
  <si>
    <t>11. Lợi nhuận thuần từ hoạt động kinh doanh{30=20+(21-22)+24-(25+26)}</t>
  </si>
  <si>
    <t>12. Thu nhập khác</t>
  </si>
  <si>
    <t>13. Chi phí khác</t>
  </si>
  <si>
    <t>14. Lợi nhuận khác(40=31-32)</t>
  </si>
  <si>
    <t>15. Tổng lợi nhuận kế toán trước thuế(50=30+40)</t>
  </si>
  <si>
    <t>18. Lợi nhuận sau thuế thu nhập doanh nghiệp(60=50-51-52)</t>
  </si>
  <si>
    <t>Đơn vị tuân thủ Chuẩn mực và Chế độ kế toán Việt Nam để soạn thảo và trình bày các báo cáo tài chính cho niên độ kết thúc vào ngày 31 tháng 12 năm 2015</t>
  </si>
  <si>
    <t xml:space="preserve">Phải thu khác - VP HCM </t>
  </si>
  <si>
    <t xml:space="preserve">Các khoản tạm ứng Ông Trần Văn Hùng </t>
  </si>
  <si>
    <t>Tại ngày 01/01/2015</t>
  </si>
  <si>
    <t xml:space="preserve">5.10- Chi phí trả trước dài hạn </t>
  </si>
  <si>
    <t>Số cuối kỳ 01/01/2015</t>
  </si>
  <si>
    <r>
      <t xml:space="preserve">Ngân hàng Techcombank  – CN Hải Phòng </t>
    </r>
    <r>
      <rPr>
        <b/>
        <sz val="10"/>
        <rFont val="Arial"/>
        <family val="2"/>
      </rPr>
      <t/>
    </r>
  </si>
  <si>
    <t xml:space="preserve">Ngân hàng TMCP Sài Gòn Hà Nội ( SHB) - CN BDG </t>
  </si>
  <si>
    <t xml:space="preserve">Ngân hàng TMCP Sài Gòn Hà Nội ( SHB) - CN DAD </t>
  </si>
  <si>
    <t xml:space="preserve">6.7- Chi phí thuế thu nhập hiện hành </t>
  </si>
  <si>
    <t>Thuế suất thuế thu nhập doanh nghiệp</t>
  </si>
  <si>
    <t>Thuế thu nhập doanh nghiệp hiện hành</t>
  </si>
  <si>
    <t>Thuế thu nhập hoãn lại</t>
  </si>
  <si>
    <t>Tổng cộng thuế thu nhập doanh nghiệp</t>
  </si>
  <si>
    <t xml:space="preserve">THÔNG TIN KHÁC </t>
  </si>
  <si>
    <t>Không có sự kiện quan trọng nào xảy ra sau ngày kết thúc niên độ kế toán yêu cầu phải điều chỉnh hoặc công bố trên báo cáo tài chính.</t>
  </si>
  <si>
    <r>
      <t>* N</t>
    </r>
    <r>
      <rPr>
        <sz val="10"/>
        <rFont val="Arial"/>
        <family val="2"/>
      </rPr>
      <t>guyên tắc xác định các khoản tổng cộng tiền</t>
    </r>
  </si>
  <si>
    <t>Góp vốn trong năm</t>
  </si>
  <si>
    <t>Lãi trong năm</t>
  </si>
  <si>
    <t>Cổ phiếu quỹ</t>
  </si>
  <si>
    <t>7. Quyõ ñaàu tö phaùt trieån</t>
  </si>
  <si>
    <t>8. Quyõ döï phoøng taøi chính</t>
  </si>
  <si>
    <t>9. Quyõ khaùc thuoäc voán chuû sôû höõu</t>
  </si>
  <si>
    <t>10. Lôïi nhuaän sau thueá chöa phaân phoái</t>
  </si>
  <si>
    <t xml:space="preserve">11. Nguoàn voán ñaàu tö XDCB </t>
  </si>
  <si>
    <t>V.23</t>
  </si>
  <si>
    <t xml:space="preserve">     3. Haøng hoùa nhaän baùn hoä ,nhaän kyù göûi, kyù cöôïc  </t>
  </si>
  <si>
    <t xml:space="preserve">6. Döï toaùn chi söï nghieäp, döï aùn </t>
  </si>
  <si>
    <t xml:space="preserve">  Keá toaùn tröôûng</t>
  </si>
  <si>
    <t>STT</t>
  </si>
  <si>
    <t>Đvt: Đồng</t>
  </si>
  <si>
    <t>Thuyết  minh</t>
  </si>
  <si>
    <t>I. Lưu chuyển tiền từ hoạt động kinh doanh</t>
  </si>
  <si>
    <t>Lưu chuyển tiền thuần từ hoạt động kinh doanh</t>
  </si>
  <si>
    <t>Lưu chuyển tiền thuần từ hoạt động đầu tư</t>
  </si>
  <si>
    <t>III. Lưu chuyển tiền từ hoạt động tài chính</t>
  </si>
  <si>
    <t>6. Cổ tức, lợi nhuận đã trả cho chủ sở hữu</t>
  </si>
  <si>
    <t>Lưu chuyển tiền thuần từ hoạt động tài chính</t>
  </si>
  <si>
    <t>CÔNG TY HƯNG ĐẠO CONTAINER</t>
  </si>
  <si>
    <t>BẢN THUYẾT MINH BÁO CÁO TÀI CHÍNH</t>
  </si>
  <si>
    <t>1- Đặc điểm hoạt động của doanh nghiệp</t>
  </si>
  <si>
    <t>1.1- Hình thức sở hữu vốn</t>
  </si>
  <si>
    <t xml:space="preserve">    Niên độ kế toán của công ty bắt đầu từ ngày 01/01, kết thúc vào ngày 31/12 hàng năm</t>
  </si>
  <si>
    <t xml:space="preserve">    Đơn vị tiền tệ sử dụng trong ghi chép kế toán: Đồng Việt Nam </t>
  </si>
  <si>
    <t>3- Chuẩn mực và Chế độ kế toán áp dụng</t>
  </si>
  <si>
    <t>3.1- Chế độ kế toán áp dụng</t>
  </si>
  <si>
    <t>4112</t>
  </si>
  <si>
    <t xml:space="preserve">          Ngöôøi laäp bieåu                                                                    </t>
  </si>
  <si>
    <t xml:space="preserve">        Traàn Thò Thuùy </t>
  </si>
  <si>
    <t>Tiền thuế TNDN năm 2006-2009 bị phạt</t>
  </si>
  <si>
    <t>Bất động sản đầu tư</t>
  </si>
  <si>
    <t>Nợ dài hạn</t>
  </si>
  <si>
    <t>Giá vốn hàng bán</t>
  </si>
  <si>
    <t>Doanh thu hoạt động tài chính</t>
  </si>
  <si>
    <t>Chi phí quản lý doanh nghiệp</t>
  </si>
  <si>
    <t>Thu nhập khác</t>
  </si>
  <si>
    <t>Chi phí khác</t>
  </si>
  <si>
    <t>Thuế GTGT được khấu trừ của khoản thuê tài chính</t>
  </si>
  <si>
    <t>Các khoản tạm ứng tại chi nhánh Bình Dương</t>
  </si>
  <si>
    <t>Số tiền  (VND)</t>
  </si>
  <si>
    <t>Tỉ lệ %</t>
  </si>
  <si>
    <t>Vốn đầu tư thực tế</t>
  </si>
  <si>
    <t>Jun Takagi</t>
  </si>
  <si>
    <t>Các khoản tạm ứng tại chi nhánh Nha Trang</t>
  </si>
  <si>
    <r>
      <t xml:space="preserve">Ngân hàng  Indovina – CN Hải Phòng </t>
    </r>
    <r>
      <rPr>
        <b/>
        <sz val="10"/>
        <rFont val="Arial"/>
        <family val="2"/>
      </rPr>
      <t/>
    </r>
  </si>
  <si>
    <t>1. Phải trả dài hạn người bán</t>
  </si>
  <si>
    <t>2. Phải trả dài hạn nội bộ</t>
  </si>
  <si>
    <t>3. Phải trả dài hạn khác</t>
  </si>
  <si>
    <t>4. Vay và nợ dài hạn</t>
  </si>
  <si>
    <t>5. Thuế thu nhập hoãn lại phải trả</t>
  </si>
  <si>
    <t>6. Quỹ dự phòng trợ cấp mất việc làm</t>
  </si>
  <si>
    <t>7. Quỹ dự phòng phải trả dài hạn</t>
  </si>
  <si>
    <t>B. VỐN CHỦ SỞ HỮU   (  400 = 410 + 420 )</t>
  </si>
  <si>
    <t>I. Vốn chủ sở hữu</t>
  </si>
  <si>
    <t>1. Vốn đầu tư của chủ sở hữu</t>
  </si>
  <si>
    <t>2. Thặng dư vốn cổ phần</t>
  </si>
  <si>
    <t>4. Cổ phiếu quỹ ( * )</t>
  </si>
  <si>
    <t>5. Chênh lệch đánh giá lại tài sản</t>
  </si>
  <si>
    <t>6. Chênh lệch tỷ giá hối đoái</t>
  </si>
  <si>
    <t>7. Quỹ đầu tư phát triển</t>
  </si>
  <si>
    <t>8. Quỹ dự phòng tài chính</t>
  </si>
  <si>
    <t>9. Quỹ khác thuộc vốn chủ sở hữu</t>
  </si>
  <si>
    <t>10. Lợi nhuận sau thuế chưa phân phối</t>
  </si>
  <si>
    <t xml:space="preserve">11. Nguồn vốn đầu tư XDCB </t>
  </si>
  <si>
    <t>II. Nguồn kinh phí và quỹ khác</t>
  </si>
  <si>
    <t>1. Quỹ khen thưởng phúc lợi</t>
  </si>
  <si>
    <t xml:space="preserve">2. Nguồn kinh phí </t>
  </si>
  <si>
    <t>3. Nguồn kinh phí đã hình thành TSCĐ</t>
  </si>
  <si>
    <t>Ngân hàng  Indovina – CN Chợ Lớn</t>
  </si>
  <si>
    <t xml:space="preserve">Ngân hàng  Indovina – CN Hà Nội </t>
  </si>
  <si>
    <t>TỔNG CỘNG NGUỒN VỐN (430=300+400)</t>
  </si>
  <si>
    <t>CÁC CHỈ TIÊU NGOÀI BẢNG CÂN ĐỐI KẾ TOÁN</t>
  </si>
  <si>
    <t xml:space="preserve">Số dư cuối kỳ này </t>
  </si>
  <si>
    <t>1. Tài sản thuê ngoài</t>
  </si>
  <si>
    <t>2. Vật tư hàng hóa nhận giữ hộ, nhận gia công</t>
  </si>
  <si>
    <t>4. Nợ khó đòi đã sử lý</t>
  </si>
  <si>
    <t>5. Ngoại tệ các loại</t>
  </si>
  <si>
    <t>6. Dự toán chi sự nghiện, dự án</t>
  </si>
  <si>
    <t>Giám đốc</t>
  </si>
  <si>
    <t xml:space="preserve">   3. Hàng hóa nhận bán hộ, nhận ký quỹ, ký cược</t>
  </si>
  <si>
    <t>TÀI SẢN</t>
  </si>
  <si>
    <t>TÊN TÀI KHOẢN</t>
  </si>
  <si>
    <t>SỐ DƯ ĐẦU KỲ</t>
  </si>
  <si>
    <t>NỢ</t>
  </si>
  <si>
    <t>CÓ</t>
  </si>
  <si>
    <t>PHÁT SINH TRONG KỲ</t>
  </si>
  <si>
    <t xml:space="preserve">NỢ </t>
  </si>
  <si>
    <t>SỐ DƯ CUỐI KỲ</t>
  </si>
  <si>
    <t>BẢNG CÂN ĐỐI TÀI KHOẢN</t>
  </si>
  <si>
    <t>Mai Hoàng Tuấn</t>
  </si>
  <si>
    <t>105/9B Điện biên Phủ, P 17, Q.Bình Thạnh</t>
  </si>
  <si>
    <t>Quý này năm nay</t>
  </si>
  <si>
    <t>Quý này năm trước</t>
  </si>
  <si>
    <t>Số lũy kế từ đầu năm đến cuối quý này (Năm nay)</t>
  </si>
  <si>
    <t>Số lũy kế từ đầu năm đến cuối quý này (Năm trước)</t>
  </si>
  <si>
    <t xml:space="preserve">5.8- Tăng, giảm tài sản cố định thuê tài chính </t>
  </si>
  <si>
    <t xml:space="preserve"> - Mua lại TSCĐ thuê TC</t>
  </si>
  <si>
    <t>5.9- Tăng, giảm tài sản cố định vô hình</t>
  </si>
  <si>
    <t>Chi phí thuê đất</t>
  </si>
  <si>
    <t>QSD đất CN Bình Dương</t>
  </si>
  <si>
    <t>QSD đất CN Hà Nội</t>
  </si>
  <si>
    <t>Ký cược, ký quỹ dài hạn</t>
  </si>
  <si>
    <t>Công ty cho thuê Tài chính Quốc tế Việt Nam</t>
  </si>
  <si>
    <t>Các khoản vay ngắn hạn và nợ dài hạn đến hạn trả</t>
  </si>
  <si>
    <t>Ngân hàng Sài Gòn Công Thương</t>
  </si>
  <si>
    <t xml:space="preserve">Ngân hàng VIETBANK </t>
  </si>
  <si>
    <t>Công ty cho thuê Tài chính Quốc tế</t>
  </si>
  <si>
    <t xml:space="preserve"> Thuế Giá trị gia tăng </t>
  </si>
  <si>
    <t xml:space="preserve"> Thuế Thu nhập doanh nghiệp </t>
  </si>
  <si>
    <t xml:space="preserve"> Thuế Thu nhập cá nhân </t>
  </si>
  <si>
    <t xml:space="preserve"> Thuế khác </t>
  </si>
  <si>
    <t>Tài sản thừa chờ giải quyết</t>
  </si>
  <si>
    <t>Bảo hiểm y tế</t>
  </si>
  <si>
    <t>Doanh thu chưa thực hiện</t>
  </si>
  <si>
    <t>Các khoản phải trả, phải nộp khác</t>
  </si>
  <si>
    <t xml:space="preserve">Thuế xuất, nhập khẩu </t>
  </si>
  <si>
    <t xml:space="preserve">Bảo hiểm thất nghiệp </t>
  </si>
  <si>
    <t xml:space="preserve">Dương Thi Hằng </t>
  </si>
  <si>
    <t>Lotus- mekong river equity fund</t>
  </si>
  <si>
    <t>Tên cổ đông</t>
  </si>
  <si>
    <t xml:space="preserve">Cổ đông sáng lập </t>
  </si>
  <si>
    <t>Trần Văn Hùng</t>
  </si>
  <si>
    <t>Dương Công Phùng</t>
  </si>
  <si>
    <t>Phan Văn Hiếu</t>
  </si>
  <si>
    <t>Trần Thị Xuân Thảo</t>
  </si>
  <si>
    <t>Nguyễn Văn Trinh</t>
  </si>
  <si>
    <t xml:space="preserve">Cổ đông khác </t>
  </si>
  <si>
    <t>2. Trả trước cho người bán dài hạn</t>
  </si>
  <si>
    <t>3. Vốn kinh doanh ở đơn vị trực thuộc</t>
  </si>
  <si>
    <t>4. Phải thu nội bộ dài hạn</t>
  </si>
  <si>
    <t>5. Phải thu về cho vay dài hạn</t>
  </si>
  <si>
    <t>6. Phải thu dài hạn khác</t>
  </si>
  <si>
    <t>7. Dự phòng phải thu dài hạn khó đòi</t>
  </si>
  <si>
    <t>IV. Tài sản dở dang dài hạn</t>
  </si>
  <si>
    <t>1. Chi phí sản xuất, kinh doanh dở dang dài hạn</t>
  </si>
  <si>
    <t>2. Chi phí xây dựng cơ bản dở dang</t>
  </si>
  <si>
    <t>2. Đầu tư vào công ty liên kết, liên doanh</t>
  </si>
  <si>
    <t>3. Đầu tư góp vốn vào đơn vị khác</t>
  </si>
  <si>
    <t>4. Dự phòng đầu tư tài chính dài hạn</t>
  </si>
  <si>
    <t>5. Đầu tư nắm giữ đến ngày đáo hạn</t>
  </si>
  <si>
    <t>V. Đầu tư tài chính dài hạn</t>
  </si>
  <si>
    <t>VI. Tài sản dài hạn khác</t>
  </si>
  <si>
    <t>2. Tài sản thuế thu nhập hoàn lại</t>
  </si>
  <si>
    <t>3. Thiết bị, vật tư, phụ tùng thay thế dài hạn</t>
  </si>
  <si>
    <t>4. Tài sản dài hạn khác</t>
  </si>
  <si>
    <t>5. Lợi thế thương mại</t>
  </si>
  <si>
    <t>1. Phải trả người bán ngắn hạn</t>
  </si>
  <si>
    <t>2. Người mua trả tiền trước ngắn hạn</t>
  </si>
  <si>
    <t>3. Thuế và các khoản phải nộp nhà nước</t>
  </si>
  <si>
    <t>4. Phải trả người lao động</t>
  </si>
  <si>
    <t>5. Chi phí phải trả ngắn hạn</t>
  </si>
  <si>
    <t>6. Phải trả nội bộ ngắn hạn</t>
  </si>
  <si>
    <t>7. Phải trả theo tiến độ kế hoạch hợp đồng xây dựng</t>
  </si>
  <si>
    <t>8. Doanh thu chưa thực hiện ngắn hạn</t>
  </si>
  <si>
    <t>9. Phải trả ngắn hạn khác</t>
  </si>
  <si>
    <t>10. Vay và nợ thuê tài chính ngắn hạn</t>
  </si>
  <si>
    <t>11. Dự phòng phải trả ngắn hạn</t>
  </si>
  <si>
    <t>12. Quỹ khen thưởng phúc lợi</t>
  </si>
  <si>
    <t>13. Quỹ bình ổn giá</t>
  </si>
  <si>
    <t>14. Giao dịch mua bán lại trái phiếu Chính phủ</t>
  </si>
  <si>
    <t xml:space="preserve">1. Phải trả người bán dài hạn </t>
  </si>
  <si>
    <t>2. Người mua trả tiền trước dài hạn</t>
  </si>
  <si>
    <t>3. Chi phí phải trả dài hạn</t>
  </si>
  <si>
    <t>4. Phải trả nội bộ về vốn kinh doanh</t>
  </si>
  <si>
    <t>5. Phải trả nội bộ dài hạn</t>
  </si>
  <si>
    <t>6. Doanh thu chưa thực hiện dài hạn</t>
  </si>
  <si>
    <t>7. Phải trả dài hạn khác</t>
  </si>
  <si>
    <t>8. Vay và nợ thuê tài chính dài hạn</t>
  </si>
  <si>
    <t>9. Trái phiếu chuyển đổi</t>
  </si>
  <si>
    <t>10. Cổ phiếu ưu đãi</t>
  </si>
  <si>
    <t>11. Thuế thu nhập hoãn lại phải trả</t>
  </si>
  <si>
    <t>12. Dự phòng phải trả dài hạn</t>
  </si>
  <si>
    <t>13. Quỹ phát triển khoa học và công nghệ</t>
  </si>
  <si>
    <t>1. Vốn góp của chủ sở hữu</t>
  </si>
  <si>
    <t>- Cổ phiếu phổ thông có quyền biểu quyết</t>
  </si>
  <si>
    <t>- Cổ phiếu ưu đãi</t>
  </si>
  <si>
    <t>4. Vốn khác của chủ sở hữu</t>
  </si>
  <si>
    <t>5. Cổ phiếu quỹ</t>
  </si>
  <si>
    <t>6. Chênh lệch đánh giá lại tài sản</t>
  </si>
  <si>
    <t>7. Chênh lệch tỷ giá hối đoái</t>
  </si>
  <si>
    <t>8. Quỹ đầu tư phát triển</t>
  </si>
  <si>
    <t>9. Quỹ hỗ trợ sắp xếp doanh nghiệp</t>
  </si>
  <si>
    <t>10. Quỹ khác thuộc vốn chủ sở hữu</t>
  </si>
  <si>
    <t>- LNST chưa phân phối lũy kế đến cuối kỳ trước</t>
  </si>
  <si>
    <t>- LNST chưa phân phối kỳ này</t>
  </si>
  <si>
    <t>13. Lợi ích cổ đông không kiểm soát</t>
  </si>
  <si>
    <t>411a</t>
  </si>
  <si>
    <t>411b</t>
  </si>
  <si>
    <t>421a</t>
  </si>
  <si>
    <t>421b</t>
  </si>
  <si>
    <t>Năm 2015</t>
  </si>
  <si>
    <t>Số đầu năm 01/01/2015</t>
  </si>
  <si>
    <t>TỔNG CỘNG NGUỒN VỐN (440=300+400)</t>
  </si>
  <si>
    <t>- Khấu hao TSCĐ và BĐSĐT</t>
  </si>
  <si>
    <t>- Lãi, lỗ chênh lệch tỷ giá hối đoái do đánh giá lại các khoản mục có gốc ngoại tệ</t>
  </si>
  <si>
    <t>- Các khoản điều chỉnh khác</t>
  </si>
  <si>
    <t>07</t>
  </si>
  <si>
    <t>- Tăng, giảm hàng tồn kho</t>
  </si>
  <si>
    <t>- Tăng, giảm chứng khoán kinh doanh</t>
  </si>
  <si>
    <t>17</t>
  </si>
  <si>
    <t>2.Tiền trả lại vón góp cho các chủ sở hữu, mua lại cổ phiếu của doanh nghiệp đã phát hành</t>
  </si>
  <si>
    <t>3.Tiền thu từ đi vay</t>
  </si>
  <si>
    <t xml:space="preserve">Cổ đông sở hữu trê 5% vốn điều lệ </t>
  </si>
  <si>
    <t xml:space="preserve">Cổ phiếu quỹ </t>
  </si>
  <si>
    <t>Đơn vị tính : Đồng Việt Nam</t>
  </si>
  <si>
    <t>Số đầu kỳ</t>
  </si>
  <si>
    <t>Số cuối kỳ</t>
  </si>
  <si>
    <t>Thuyết minh</t>
  </si>
  <si>
    <t>A. TÀI SẢN NGẮN HẠN (100)=110+120+130+140+150</t>
  </si>
  <si>
    <t>I. Tiền và các khoản tương đương tiền</t>
  </si>
  <si>
    <t>1. Tiền</t>
  </si>
  <si>
    <t>2. Các khoản tương đương tiền</t>
  </si>
  <si>
    <t>II. Các khoản đầu tư tài chính ngắn hạn</t>
  </si>
  <si>
    <t>1. Đầu tư ngắn hạn</t>
  </si>
  <si>
    <t>2. Dự phòng giảm giá đầu tư chứng khoán ngắn hạn(* )</t>
  </si>
  <si>
    <t xml:space="preserve">III. Các khoản phải thu </t>
  </si>
  <si>
    <t>1. Phải thu của khách hàng</t>
  </si>
  <si>
    <t>2. Trả trước cho người bán</t>
  </si>
  <si>
    <t>3. Phải thu nội bộ ngắn hạn</t>
  </si>
  <si>
    <t>4. Phải thu theo tiến độ kế hoạch hợp đồng xây dựng</t>
  </si>
  <si>
    <t>5. Các khoản phải thu khác</t>
  </si>
  <si>
    <t>6. Dự phòng khoản phải thu khó đòi (*)</t>
  </si>
  <si>
    <t>IV. Hàng tồn kho :</t>
  </si>
  <si>
    <t>1. Hàng tồn kho</t>
  </si>
  <si>
    <t>2. Dự phòng giảm giá hàng tồn kho (* )</t>
  </si>
  <si>
    <t>V. Tài sản ngắn hạn khác</t>
  </si>
  <si>
    <t>1. Chi phí trả trước ngắn hạn</t>
  </si>
  <si>
    <t xml:space="preserve">2. Thuế GTGT được khấu trừ </t>
  </si>
  <si>
    <t xml:space="preserve">3. Thuế và các khoản phải thu của NN </t>
  </si>
  <si>
    <t>3. Tài sản ngắn hạn khác</t>
  </si>
  <si>
    <t>B. TÀI SẢN DÀI HẠN</t>
  </si>
  <si>
    <t>I. CÁC KHOẢN PHẢI THU DÀI HẠN</t>
  </si>
  <si>
    <t>1.Phải thu dài hạn của khách hàng</t>
  </si>
  <si>
    <t>2. Vốn kinh doanh ở đơn vị trực thuộc</t>
  </si>
  <si>
    <t>3. Phải thu nội bộ dài hạn</t>
  </si>
  <si>
    <t>3. Phải thu dài hạn khác</t>
  </si>
  <si>
    <t>4. Dự phòng phải thu dài hạn khó đòi (*)</t>
  </si>
  <si>
    <t>II. Tài sản cố định</t>
  </si>
  <si>
    <t>1. Tài sản cố định hữu hình</t>
  </si>
  <si>
    <t xml:space="preserve">    - Nguyên giá</t>
  </si>
  <si>
    <t xml:space="preserve">    - Giá trị hao mòn lũy kế (* )</t>
  </si>
  <si>
    <t>2. Tài sản cố định thuê tài chính</t>
  </si>
  <si>
    <t>3. Tài sản cố định vô hình</t>
  </si>
  <si>
    <t>4. Chi phí xây dựng cơ bản dở dang</t>
  </si>
  <si>
    <t>III. Bất động sản đầu tư</t>
  </si>
  <si>
    <t xml:space="preserve">IV. Các khoản đầu tư tài chính dài hạn : </t>
  </si>
  <si>
    <t>1. Đầu tư vào công ty con</t>
  </si>
  <si>
    <t>2. Đầu tư vào công ty liên doanh liên kết</t>
  </si>
  <si>
    <t>3. Đầu tư dài hạn khác</t>
  </si>
  <si>
    <t>4. Dự phòng giảm giá đầu tư tài chính dài hạn (*)</t>
  </si>
  <si>
    <t>V. Tài sản dài hạn khác</t>
  </si>
  <si>
    <t>1. Chi phí trả trước dài hạn</t>
  </si>
  <si>
    <t>2. Tài sản thuế thu nhập hoãn lại</t>
  </si>
  <si>
    <t>3. Tài sản dài hạn khác</t>
  </si>
  <si>
    <t>TỔNG CỘNG TÀI SẢN (270= 100 + 200 )</t>
  </si>
  <si>
    <t>CÔNG TY CP HƯNG ĐẠO CONTAINER</t>
  </si>
  <si>
    <t xml:space="preserve"> Mẫu số B 09-DN</t>
  </si>
  <si>
    <t>MST: 0301411035</t>
  </si>
  <si>
    <t>1.3- Ngành nghề kinh doanh.</t>
  </si>
  <si>
    <t>Hoạt động chính là: Mua bán container và vật tư phụ tùng, sản xuất container khô và lạnh, cho thuê kho bãi, cho thuê container và các dịch vụ đi kèm.</t>
  </si>
  <si>
    <t>2- Niên độ kế toán, đơn vị tiền tệ sử dụng trong kế toán.</t>
  </si>
  <si>
    <t>Hàng tồn kho được hạch toán theo phương pháp kê khai thường xuyên.</t>
  </si>
  <si>
    <t>05-30</t>
  </si>
  <si>
    <t>08-14</t>
  </si>
  <si>
    <t>06-10</t>
  </si>
  <si>
    <t>05-10</t>
  </si>
  <si>
    <t xml:space="preserve">Chi phí lãi vay được ghi nhận vào chi phí tài chính của niên độ </t>
  </si>
  <si>
    <t>Cộng</t>
  </si>
  <si>
    <t>- VP thuế GTGT còn được khấu trừ</t>
  </si>
  <si>
    <t>- Bình Dương thuế GTGT còn được khấu trừ</t>
  </si>
  <si>
    <t>- Hà Nội thuế GTGT còn được khấu trừ</t>
  </si>
  <si>
    <t>- Hải Phòng thuế GTGT còn được khấu trừ</t>
  </si>
  <si>
    <t>- Đà Nẵng thuế GTGT còn được khấu trừ</t>
  </si>
  <si>
    <t>- Nha Trang thuế GTGT còn được khấu trừ</t>
  </si>
  <si>
    <t>6.2- Giá vốn hàng bán</t>
  </si>
  <si>
    <t>- Giá vốn hàng bán</t>
  </si>
  <si>
    <t>Giám đốc (hoặc người ĐDPL)</t>
  </si>
  <si>
    <t>Các khoản khác</t>
  </si>
  <si>
    <t>Nguyên liệu, vật liệu tồn kho</t>
  </si>
  <si>
    <t>Công cụ, dụng cụ trong kho</t>
  </si>
  <si>
    <t>Chi phí sản xuất, kinh doanh dở dang</t>
  </si>
  <si>
    <t>Thành phẩm tồn kho</t>
  </si>
  <si>
    <t>Hàng hoá tồn kho</t>
  </si>
  <si>
    <t xml:space="preserve">5.4- Tài sản ngắn hạn khác </t>
  </si>
  <si>
    <t>5.5 Chi phí trả trước ngắn hạn</t>
  </si>
  <si>
    <t xml:space="preserve"> Chi phí trả trước ngắn hạn VP</t>
  </si>
  <si>
    <t xml:space="preserve"> Chi phí trả trườc ngắn hạn Bình Dương</t>
  </si>
  <si>
    <t>Chi phí trả trước ngắn hạn hải Phòng</t>
  </si>
  <si>
    <t xml:space="preserve"> Chi phí trả trước ngắn hạn Hà Nội</t>
  </si>
  <si>
    <t xml:space="preserve"> Chi phí trả trước ngắn hạn Đà Nẵng</t>
  </si>
  <si>
    <t xml:space="preserve">Chi phí trả trước ngắn hạn Nha Trang </t>
  </si>
  <si>
    <t>5.6- Thuế và các khoản phải thu Nhà nước</t>
  </si>
  <si>
    <t>Nhà cửa,</t>
  </si>
  <si>
    <t>Máy móc,</t>
  </si>
  <si>
    <t>Phương tiện VT,</t>
  </si>
  <si>
    <t xml:space="preserve">Thiết bị, </t>
  </si>
  <si>
    <t xml:space="preserve">Tài sản </t>
  </si>
  <si>
    <t>vật kiến trúc</t>
  </si>
  <si>
    <t xml:space="preserve"> thiết bị</t>
  </si>
  <si>
    <t>TB truyền dẫn</t>
  </si>
  <si>
    <t>dụng cụ quản lý</t>
  </si>
  <si>
    <t>cố định khác</t>
  </si>
  <si>
    <t>VND</t>
  </si>
  <si>
    <t>Tăng trong năm</t>
  </si>
  <si>
    <t xml:space="preserve"> - Phân loại lại</t>
  </si>
  <si>
    <t xml:space="preserve"> - Lý do khác</t>
  </si>
  <si>
    <t>Giảm trong năm</t>
  </si>
  <si>
    <t xml:space="preserve"> - Thanh lý, nhượng bán</t>
  </si>
  <si>
    <t xml:space="preserve"> - Chuyển thành công cụ, dụng cụ</t>
  </si>
  <si>
    <t xml:space="preserve"> - Trích khấu hao</t>
  </si>
  <si>
    <t>GIÁ TRỊ CÒN LẠI</t>
  </si>
  <si>
    <t>NGUỒN VỐN</t>
  </si>
  <si>
    <t>A. NỢ PHẢI TRẢ  ( 300 = 310 + 320  )</t>
  </si>
  <si>
    <t>I. Nợ ngắn hạn :</t>
  </si>
  <si>
    <t>1. Vay và nợ ngắn hạn</t>
  </si>
  <si>
    <t>2. Phải trả người bán</t>
  </si>
  <si>
    <t>4. Thuế và các khoản phải nộp nhà nước</t>
  </si>
  <si>
    <t>5. Phải trả người lao động</t>
  </si>
  <si>
    <t>61</t>
  </si>
  <si>
    <t>6. Chi phí phải trả</t>
  </si>
  <si>
    <t>7. Phải trả nội bộ</t>
  </si>
  <si>
    <t>8. Phải trả theo tiến độ kế hoạch hợp đồng xây dựng</t>
  </si>
  <si>
    <t>9. Các khoản phải trả phải nộp ngắn hạn khác</t>
  </si>
  <si>
    <t>II. Nợ dài hạn</t>
  </si>
  <si>
    <t>CHỈ TIÊU</t>
  </si>
  <si>
    <t>Mã số</t>
  </si>
  <si>
    <t xml:space="preserve"> CN Hải Phòng </t>
  </si>
  <si>
    <t>Cty CP CK VT TM Đại Hưng ( sáp nhập)</t>
  </si>
  <si>
    <t>Lãi sáp nhập cty DHL</t>
  </si>
  <si>
    <t>UB FUNDS SPC LTD</t>
  </si>
  <si>
    <t xml:space="preserve">Phải thu khác Ông Trần Văn Hùng </t>
  </si>
  <si>
    <t xml:space="preserve">Phải thu khác Ông Dương Công Phùng </t>
  </si>
  <si>
    <t xml:space="preserve">Phải thu khác Bà Dương Thị Hà </t>
  </si>
  <si>
    <t xml:space="preserve">Ngân hàng Phương Tây </t>
  </si>
  <si>
    <t>Tạm trích cổ tức năm  (**)</t>
  </si>
  <si>
    <t>Công ty CP Hưng Đạo Container được thành lập theo Giấy chứng nhận đăng ký kinh doanh số 4103000193 ngày 30 tháng 10 năm 2000 và Giấy chứng nhận đăng ký thay đổi lần 13 ngày 04 tháng 12 năm 2013 của Sở kế hoạch và Đầu tư Thành phố Hồ Chí Minh cấp.</t>
  </si>
  <si>
    <t xml:space="preserve">Ngân hàng  SHB – CN Binh Duong  </t>
  </si>
  <si>
    <t xml:space="preserve">Ngân hàng TM CP HD Bank </t>
  </si>
  <si>
    <t xml:space="preserve">Ngân hàng TM CP HD Bank - VP HCM </t>
  </si>
  <si>
    <t xml:space="preserve">Ngân hàng PV Bank </t>
  </si>
  <si>
    <t>1. Chứng khoán kinh doanh</t>
  </si>
  <si>
    <t>2. Dự phòng giảm giá chứng khoán kinh doanh</t>
  </si>
  <si>
    <t>3. Đầu tư nắm giữ đến ngày đáo hạn</t>
  </si>
  <si>
    <t xml:space="preserve"> - Giảm do điều chuyển TSCĐ TTC </t>
  </si>
  <si>
    <t>Lãi /lỗ quy 2 năm 2015</t>
  </si>
  <si>
    <t>Các khoản tạm ứng tại chi nhánh Q4</t>
  </si>
  <si>
    <t xml:space="preserve">          Người lập biểu</t>
  </si>
  <si>
    <t>Lãi /lỗ quy 3 năm 2015</t>
  </si>
  <si>
    <t>- Giá vốn hàng hóa, thành phẩm , dịch vụ</t>
  </si>
  <si>
    <t>- Doanh thu bán hàng hóa,dịch vụ</t>
  </si>
  <si>
    <t>Phải thu ngắn hạn của khách hàng</t>
  </si>
  <si>
    <t>Trả trước cho người bán ngắn hạn</t>
  </si>
  <si>
    <t>Dự phòng phải thu ngắn hạn khó đòi</t>
  </si>
  <si>
    <t>V.04</t>
  </si>
  <si>
    <t xml:space="preserve">3. Thuế và các khoản phải thu của Nhà nước </t>
  </si>
  <si>
    <t xml:space="preserve">4. Giao dịch mua bán lại trái phiếu Chính Phủ  </t>
  </si>
  <si>
    <t xml:space="preserve">11. Lợi nhuận sau thuế chưa phân phối </t>
  </si>
  <si>
    <t xml:space="preserve">12. Nguồn vốn đầu tư XDCB </t>
  </si>
  <si>
    <t xml:space="preserve">1. Nguồn kinh phí </t>
  </si>
  <si>
    <t>Số cuối kỳ 31/12/2014</t>
  </si>
  <si>
    <t>Trần Thị Nguồn</t>
  </si>
  <si>
    <t xml:space="preserve">         Trần Thị Nguồn</t>
  </si>
  <si>
    <t>- VP thuế khác còn phải thu của nhà nước</t>
  </si>
  <si>
    <t>SEA BANK -CN HAI PHONG</t>
  </si>
  <si>
    <t>IV.08</t>
  </si>
  <si>
    <t>IV.09</t>
  </si>
  <si>
    <t>5.11- Phải trả người bán, người mua</t>
  </si>
  <si>
    <t>Cuối kỳ</t>
  </si>
  <si>
    <t>Đầu kỳ</t>
  </si>
  <si>
    <t>- VP phải trả người bán</t>
  </si>
  <si>
    <t>- Bình Dương phải trả người bán</t>
  </si>
  <si>
    <t>- Hà Nội phải trả người bán</t>
  </si>
  <si>
    <t>- Hài Phòng phải trả người bán</t>
  </si>
  <si>
    <t>- Đà Nẵng phải trả người bán</t>
  </si>
  <si>
    <t>- Quy Nhơn phải trả người bán</t>
  </si>
  <si>
    <t>- Nha Trang phải trả người bán</t>
  </si>
  <si>
    <t xml:space="preserve">Cộng </t>
  </si>
  <si>
    <t xml:space="preserve">5.12- Tài sản dài hạn khác  </t>
  </si>
  <si>
    <t>5.13 Vay ngắn hạn</t>
  </si>
  <si>
    <t xml:space="preserve">5.14- Thuế và các khỏan phải nộp Nhà Nước </t>
  </si>
  <si>
    <t>5.15 Các khoản phải trả phải nộp khác</t>
  </si>
  <si>
    <t>5.16 Vay dài hạn và nợ dài hạn</t>
  </si>
  <si>
    <t>5.17- Vốn chủ sở hữu</t>
  </si>
  <si>
    <t xml:space="preserve"> QUÝ 4 NĂM  2015</t>
  </si>
  <si>
    <t>Tại ngày 31 tháng 12 năm 2015</t>
  </si>
  <si>
    <t>Số cuối kỳ 31/12/2015</t>
  </si>
  <si>
    <t xml:space="preserve"> 31-12-2015</t>
  </si>
  <si>
    <t>Q4-2015</t>
  </si>
  <si>
    <t>Q4-2014</t>
  </si>
  <si>
    <t xml:space="preserve"> 31-12-2014</t>
  </si>
  <si>
    <t>Tại ngày 31/12/2015</t>
  </si>
  <si>
    <t>Lãi /lỗ quy 4 năm 2015</t>
  </si>
  <si>
    <t>Lãi /Lỗ quy 1 năm2015</t>
  </si>
  <si>
    <t>Số đầu năm 31/12/2015</t>
  </si>
  <si>
    <t xml:space="preserve">     Số doanh thu  Q4 2015</t>
  </si>
  <si>
    <t xml:space="preserve">     Số doanh thu  Q4 2014</t>
  </si>
  <si>
    <t xml:space="preserve">     Giá vốn        -Q4 2015</t>
  </si>
  <si>
    <t xml:space="preserve">       Giá vốn         Q4 2014</t>
  </si>
  <si>
    <t xml:space="preserve">     DT HĐTC      Q4 2015</t>
  </si>
  <si>
    <t xml:space="preserve">       DT HĐTC       Q4 2014</t>
  </si>
  <si>
    <t xml:space="preserve">          CPTC          Q4 2015</t>
  </si>
  <si>
    <t xml:space="preserve">       CPTC        Q4 2014</t>
  </si>
  <si>
    <t xml:space="preserve">    Thu nhập khác Q4 2015</t>
  </si>
  <si>
    <t xml:space="preserve">    Thu nhập khác Q4 2014</t>
  </si>
  <si>
    <t xml:space="preserve">    Chi phí khác Q4 2015</t>
  </si>
  <si>
    <t xml:space="preserve">    Chi phí khác  Q4 2014</t>
  </si>
  <si>
    <t>Số lợi nhuận   Q4 2015</t>
  </si>
  <si>
    <t>Số lợi nhuận Q4 2014</t>
  </si>
  <si>
    <t>QUYÙ 4 NAÊM 2015</t>
  </si>
  <si>
    <t>Phải thu về cho vay ngắn hạn</t>
  </si>
  <si>
    <t>Khoản mục</t>
  </si>
  <si>
    <t>NGUYÊN GIÁ tại ngày 01/01/2015</t>
  </si>
  <si>
    <t xml:space="preserve">Tăng trong năm </t>
  </si>
  <si>
    <t xml:space="preserve">Mua sắm mới </t>
  </si>
  <si>
    <t xml:space="preserve">Xây dựng cơ bản hoàn thành </t>
  </si>
  <si>
    <t>Tăng do chuyển từ HNI &amp; NTG</t>
  </si>
  <si>
    <t xml:space="preserve">Giảm trong năm </t>
  </si>
  <si>
    <t>Thanh lý, nhượng bán, chuyển sang HH</t>
  </si>
  <si>
    <t>GT HAO MÒN LŨY KẾ tại ngày 01/01/2015</t>
  </si>
  <si>
    <t xml:space="preserve">Trich khấu hao </t>
  </si>
  <si>
    <t>Thanh lý, nhượng bán</t>
  </si>
  <si>
    <t xml:space="preserve">GIÁ TRỊ CÒN LẠI </t>
  </si>
  <si>
    <t>Tổng Các Chi nhánh</t>
  </si>
  <si>
    <t>TP. Hồ Chí Minh,  ngày 20  tháng 1 năm 2016</t>
  </si>
  <si>
    <t>Ngày 20  tháng 1 năm 2016</t>
  </si>
  <si>
    <t>Quý 4  Năm 2015</t>
  </si>
  <si>
    <t>Ngày 20 tháng 1 năm 2016</t>
  </si>
  <si>
    <t>Lãi tiền gửi ngân hàng và thu nhập từ hoạt động đầu tư</t>
  </si>
</sst>
</file>

<file path=xl/styles.xml><?xml version="1.0" encoding="utf-8"?>
<styleSheet xmlns="http://schemas.openxmlformats.org/spreadsheetml/2006/main">
  <numFmts count="11">
    <numFmt numFmtId="41" formatCode="_(* #,##0_);_(* \(#,##0\);_(* &quot;-&quot;_);_(@_)"/>
    <numFmt numFmtId="43" formatCode="_(* #,##0.00_);_(* \(#,##0.00\);_(* &quot;-&quot;??_);_(@_)"/>
    <numFmt numFmtId="164" formatCode="_(* #,##0_);_(* \(#,##0\);_(* &quot;-&quot;??_);_(@_)"/>
    <numFmt numFmtId="165" formatCode="&quot;\&quot;#,##0;[Red]&quot;\&quot;\-#,##0"/>
    <numFmt numFmtId="166" formatCode="&quot;\&quot;#,##0.00;[Red]&quot;\&quot;\-#,##0.00"/>
    <numFmt numFmtId="167" formatCode="\$#,##0\ ;\(\$#,##0\)"/>
    <numFmt numFmtId="168" formatCode="&quot;\&quot;#,##0;[Red]&quot;\&quot;&quot;\&quot;\-#,##0"/>
    <numFmt numFmtId="169" formatCode="&quot;\&quot;#,##0.00;[Red]&quot;\&quot;&quot;\&quot;&quot;\&quot;&quot;\&quot;&quot;\&quot;&quot;\&quot;\-#,##0.00"/>
    <numFmt numFmtId="170" formatCode="#,##0_);\(#,##0\);&quot;-&quot;??_)"/>
    <numFmt numFmtId="171" formatCode="_(* #,##0_);_(* \(#,##0\);_(* \ _)"/>
    <numFmt numFmtId="172" formatCode="#,##0.000"/>
  </numFmts>
  <fonts count="74">
    <font>
      <sz val="10"/>
      <name val="Arial"/>
    </font>
    <font>
      <sz val="10"/>
      <name val="Arial"/>
      <family val="2"/>
    </font>
    <font>
      <sz val="10"/>
      <name val="VNI-Times"/>
    </font>
    <font>
      <b/>
      <sz val="10"/>
      <name val="VNI-Times"/>
    </font>
    <font>
      <b/>
      <sz val="16"/>
      <name val="VNI-Times"/>
    </font>
    <font>
      <b/>
      <sz val="12"/>
      <name val="VNI-Times"/>
    </font>
    <font>
      <sz val="9"/>
      <name val="VNI-Times"/>
    </font>
    <font>
      <b/>
      <sz val="9"/>
      <name val="VNI-Times"/>
    </font>
    <font>
      <b/>
      <sz val="10"/>
      <color indexed="9"/>
      <name val="VNI-Times"/>
    </font>
    <font>
      <b/>
      <sz val="10"/>
      <name val="Arial"/>
      <family val="2"/>
    </font>
    <font>
      <b/>
      <sz val="11"/>
      <name val="VNI-Times"/>
    </font>
    <font>
      <sz val="8"/>
      <name val="Arial"/>
      <family val="2"/>
    </font>
    <font>
      <sz val="8"/>
      <name val="VNI-Times"/>
    </font>
    <font>
      <sz val="12"/>
      <name val="VNI-Times"/>
    </font>
    <font>
      <sz val="10"/>
      <name val="Arial"/>
      <family val="2"/>
    </font>
    <font>
      <b/>
      <sz val="18"/>
      <name val="Arial"/>
      <family val="2"/>
    </font>
    <font>
      <b/>
      <sz val="12"/>
      <name val="Arial"/>
      <family val="2"/>
    </font>
    <font>
      <sz val="14"/>
      <name val="뼻뮝"/>
      <family val="3"/>
      <charset val="129"/>
    </font>
    <font>
      <sz val="12"/>
      <name val="뼻뮝"/>
      <family val="1"/>
      <charset val="129"/>
    </font>
    <font>
      <sz val="12"/>
      <name val="바탕체"/>
      <family val="1"/>
      <charset val="129"/>
    </font>
    <font>
      <sz val="10"/>
      <name val="굴림체"/>
      <family val="3"/>
      <charset val="129"/>
    </font>
    <font>
      <sz val="10"/>
      <color indexed="12"/>
      <name val="VNI-Times"/>
    </font>
    <font>
      <sz val="10"/>
      <color indexed="14"/>
      <name val="VNI-Times"/>
    </font>
    <font>
      <b/>
      <sz val="8"/>
      <color indexed="81"/>
      <name val="Tahoma"/>
      <family val="2"/>
    </font>
    <font>
      <sz val="8"/>
      <color indexed="81"/>
      <name val="Tahoma"/>
      <family val="2"/>
    </font>
    <font>
      <b/>
      <i/>
      <sz val="10"/>
      <name val="VNI-Times"/>
    </font>
    <font>
      <sz val="11"/>
      <name val="VNI-Centur"/>
    </font>
    <font>
      <b/>
      <sz val="16"/>
      <name val="VNI-Centur"/>
    </font>
    <font>
      <b/>
      <sz val="11"/>
      <name val="VNI-Centur"/>
    </font>
    <font>
      <b/>
      <u/>
      <sz val="11"/>
      <name val="VNI-Helve-Condense"/>
    </font>
    <font>
      <i/>
      <sz val="11"/>
      <name val="VNI-Helve-Condense"/>
    </font>
    <font>
      <b/>
      <sz val="10"/>
      <name val="Arial"/>
      <family val="2"/>
    </font>
    <font>
      <sz val="12"/>
      <name val="Arial"/>
      <family val="2"/>
    </font>
    <font>
      <b/>
      <sz val="16"/>
      <name val="Arial"/>
      <family val="2"/>
    </font>
    <font>
      <b/>
      <sz val="14"/>
      <name val="Arial"/>
      <family val="2"/>
    </font>
    <font>
      <b/>
      <sz val="11"/>
      <name val="Arial"/>
      <family val="2"/>
    </font>
    <font>
      <b/>
      <i/>
      <sz val="11"/>
      <name val="Arial"/>
      <family val="2"/>
    </font>
    <font>
      <sz val="11"/>
      <name val="Arial"/>
      <family val="2"/>
    </font>
    <font>
      <sz val="10"/>
      <color indexed="10"/>
      <name val="Arial"/>
      <family val="2"/>
    </font>
    <font>
      <i/>
      <sz val="11"/>
      <name val="Arial"/>
      <family val="2"/>
    </font>
    <font>
      <i/>
      <sz val="10"/>
      <name val="Arial"/>
      <family val="2"/>
    </font>
    <font>
      <sz val="11"/>
      <color indexed="10"/>
      <name val="Arial"/>
      <family val="2"/>
    </font>
    <font>
      <b/>
      <sz val="11"/>
      <color indexed="10"/>
      <name val="Arial"/>
      <family val="2"/>
    </font>
    <font>
      <b/>
      <i/>
      <sz val="10"/>
      <name val="Arial"/>
      <family val="2"/>
    </font>
    <font>
      <sz val="9"/>
      <name val="Arial"/>
      <family val="2"/>
    </font>
    <font>
      <b/>
      <sz val="9"/>
      <name val="Arial"/>
      <family val="2"/>
    </font>
    <font>
      <sz val="10"/>
      <color indexed="12"/>
      <name val="Arial"/>
      <family val="2"/>
    </font>
    <font>
      <sz val="8"/>
      <name val="Arial"/>
      <family val="2"/>
    </font>
    <font>
      <b/>
      <sz val="10"/>
      <color indexed="9"/>
      <name val="Arial"/>
      <family val="2"/>
    </font>
    <font>
      <b/>
      <sz val="11"/>
      <color indexed="12"/>
      <name val="Arial"/>
      <family val="2"/>
    </font>
    <font>
      <sz val="11"/>
      <color indexed="14"/>
      <name val="Arial"/>
      <family val="2"/>
    </font>
    <font>
      <i/>
      <sz val="11"/>
      <color indexed="10"/>
      <name val="Arial"/>
      <family val="2"/>
    </font>
    <font>
      <sz val="11"/>
      <color indexed="12"/>
      <name val="Arial"/>
      <family val="2"/>
    </font>
    <font>
      <sz val="11"/>
      <color indexed="9"/>
      <name val="Arial"/>
      <family val="2"/>
    </font>
    <font>
      <i/>
      <sz val="12"/>
      <name val="Arial"/>
      <family val="2"/>
    </font>
    <font>
      <b/>
      <sz val="8"/>
      <name val="Arial"/>
      <family val="2"/>
    </font>
    <font>
      <sz val="10"/>
      <name val="Times New Roman"/>
      <family val="1"/>
    </font>
    <font>
      <b/>
      <sz val="10"/>
      <name val="Times New Roman"/>
      <family val="1"/>
    </font>
    <font>
      <sz val="11"/>
      <name val="Times New Roman"/>
      <family val="1"/>
    </font>
    <font>
      <b/>
      <u/>
      <sz val="10"/>
      <name val="Arial"/>
      <family val="2"/>
    </font>
    <font>
      <b/>
      <u val="singleAccounting"/>
      <sz val="10"/>
      <name val="Arial"/>
      <family val="2"/>
    </font>
    <font>
      <sz val="9"/>
      <name val="Times New Roman"/>
      <family val="1"/>
    </font>
    <font>
      <b/>
      <sz val="9"/>
      <name val="Times New Roman"/>
      <family val="1"/>
    </font>
    <font>
      <sz val="10"/>
      <color indexed="10"/>
      <name val="Times New Roman"/>
      <family val="1"/>
    </font>
    <font>
      <b/>
      <sz val="36"/>
      <name val="VNI-Times"/>
    </font>
    <font>
      <b/>
      <sz val="28"/>
      <name val="VNI-Times"/>
    </font>
    <font>
      <sz val="11"/>
      <color indexed="8"/>
      <name val="Calibri"/>
      <family val="2"/>
    </font>
    <font>
      <sz val="11"/>
      <name val="돋움"/>
      <family val="3"/>
      <charset val="129"/>
    </font>
    <font>
      <b/>
      <u val="singleAccounting"/>
      <sz val="9"/>
      <name val="Arial"/>
      <family val="2"/>
    </font>
    <font>
      <sz val="10"/>
      <name val=".VnTime"/>
      <family val="2"/>
    </font>
    <font>
      <sz val="10"/>
      <color theme="1"/>
      <name val="Arial"/>
      <family val="2"/>
    </font>
    <font>
      <b/>
      <sz val="10"/>
      <color theme="1"/>
      <name val="Arial"/>
      <family val="2"/>
    </font>
    <font>
      <i/>
      <sz val="10"/>
      <color theme="1"/>
      <name val="Arial"/>
      <family val="2"/>
    </font>
    <font>
      <sz val="11"/>
      <color theme="1"/>
      <name val="Arial"/>
      <family val="2"/>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13"/>
        <bgColor indexed="64"/>
      </patternFill>
    </fill>
    <fill>
      <patternFill patternType="solid">
        <fgColor indexed="43"/>
        <bgColor indexed="64"/>
      </patternFill>
    </fill>
    <fill>
      <patternFill patternType="solid">
        <fgColor theme="0"/>
        <bgColor indexed="64"/>
      </patternFill>
    </fill>
  </fills>
  <borders count="52">
    <border>
      <left/>
      <right/>
      <top/>
      <bottom/>
      <diagonal/>
    </border>
    <border>
      <left/>
      <right/>
      <top style="double">
        <color indexed="64"/>
      </top>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double">
        <color indexed="64"/>
      </top>
      <bottom style="hair">
        <color indexed="64"/>
      </bottom>
      <diagonal/>
    </border>
    <border>
      <left/>
      <right/>
      <top/>
      <bottom style="thin">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double">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right/>
      <top/>
      <bottom style="hair">
        <color indexed="64"/>
      </bottom>
      <diagonal/>
    </border>
    <border>
      <left style="thin">
        <color indexed="64"/>
      </left>
      <right style="thin">
        <color indexed="64"/>
      </right>
      <top style="thin">
        <color indexed="64"/>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right style="thin">
        <color indexed="64"/>
      </right>
      <top style="double">
        <color indexed="64"/>
      </top>
      <bottom/>
      <diagonal/>
    </border>
    <border>
      <left style="thin">
        <color indexed="64"/>
      </left>
      <right style="thin">
        <color indexed="64"/>
      </right>
      <top style="hair">
        <color indexed="64"/>
      </top>
      <bottom/>
      <diagonal/>
    </border>
    <border>
      <left/>
      <right/>
      <top style="thin">
        <color indexed="64"/>
      </top>
      <bottom style="double">
        <color indexed="64"/>
      </bottom>
      <diagonal/>
    </border>
    <border>
      <left style="thin">
        <color indexed="8"/>
      </left>
      <right style="thin">
        <color indexed="8"/>
      </right>
      <top style="hair">
        <color indexed="8"/>
      </top>
      <bottom style="hair">
        <color indexed="8"/>
      </bottom>
      <diagonal/>
    </border>
    <border>
      <left style="thin">
        <color indexed="64"/>
      </left>
      <right/>
      <top style="thin">
        <color indexed="64"/>
      </top>
      <bottom style="thin">
        <color indexed="64"/>
      </bottom>
      <diagonal/>
    </border>
    <border>
      <left style="thin">
        <color indexed="8"/>
      </left>
      <right style="thin">
        <color indexed="8"/>
      </right>
      <top style="thin">
        <color indexed="64"/>
      </top>
      <bottom style="hair">
        <color indexed="8"/>
      </bottom>
      <diagonal/>
    </border>
    <border>
      <left style="thin">
        <color indexed="8"/>
      </left>
      <right style="thin">
        <color indexed="8"/>
      </right>
      <top style="hair">
        <color indexed="8"/>
      </top>
      <bottom style="thin">
        <color indexed="8"/>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s>
  <cellStyleXfs count="38">
    <xf numFmtId="0" fontId="0" fillId="0" borderId="0"/>
    <xf numFmtId="0" fontId="67" fillId="0" borderId="0"/>
    <xf numFmtId="0" fontId="1" fillId="0" borderId="0">
      <alignment vertical="top"/>
    </xf>
    <xf numFmtId="43" fontId="1" fillId="0" borderId="0" applyFont="0" applyFill="0" applyBorder="0" applyAlignment="0" applyProtection="0"/>
    <xf numFmtId="171" fontId="44" fillId="0" borderId="0" applyFont="0" applyFill="0" applyBorder="0" applyAlignment="0" applyProtection="0"/>
    <xf numFmtId="43" fontId="14" fillId="0" borderId="0" applyFont="0" applyFill="0" applyBorder="0" applyAlignment="0" applyProtection="0"/>
    <xf numFmtId="0" fontId="56" fillId="0" borderId="0" applyFont="0" applyFill="0" applyBorder="0" applyAlignment="0" applyProtection="0"/>
    <xf numFmtId="43" fontId="66" fillId="0" borderId="0" applyFont="0" applyFill="0" applyBorder="0" applyAlignment="0" applyProtection="0"/>
    <xf numFmtId="170" fontId="1" fillId="0" borderId="0" applyFont="0" applyFill="0" applyBorder="0" applyAlignment="0" applyProtection="0"/>
    <xf numFmtId="3" fontId="14" fillId="0" borderId="0" applyFont="0" applyFill="0" applyBorder="0" applyAlignment="0" applyProtection="0"/>
    <xf numFmtId="167" fontId="14" fillId="0" borderId="0" applyFont="0" applyFill="0" applyBorder="0" applyAlignment="0" applyProtection="0"/>
    <xf numFmtId="0" fontId="14" fillId="0" borderId="0" applyFont="0" applyFill="0" applyBorder="0" applyAlignment="0" applyProtection="0"/>
    <xf numFmtId="2" fontId="14" fillId="0" borderId="0" applyFon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4" fillId="0" borderId="0"/>
    <xf numFmtId="0" fontId="1" fillId="0" borderId="0"/>
    <xf numFmtId="0" fontId="1" fillId="0" borderId="0"/>
    <xf numFmtId="0" fontId="69" fillId="0" borderId="0"/>
    <xf numFmtId="0" fontId="1" fillId="0" borderId="0"/>
    <xf numFmtId="0" fontId="2" fillId="0" borderId="0"/>
    <xf numFmtId="0" fontId="14" fillId="0" borderId="0"/>
    <xf numFmtId="0" fontId="13" fillId="0" borderId="0"/>
    <xf numFmtId="0" fontId="58" fillId="0" borderId="0" applyFill="0" applyBorder="0" applyAlignment="0" applyProtection="0">
      <protection locked="0"/>
    </xf>
    <xf numFmtId="9" fontId="1" fillId="0" borderId="0" applyFont="0" applyFill="0" applyBorder="0" applyAlignment="0" applyProtection="0"/>
    <xf numFmtId="0" fontId="14" fillId="0" borderId="1" applyNumberFormat="0" applyFont="0" applyFill="0" applyAlignment="0" applyProtection="0"/>
    <xf numFmtId="40" fontId="17" fillId="0" borderId="0" applyFont="0" applyFill="0" applyBorder="0" applyAlignment="0" applyProtection="0"/>
    <xf numFmtId="38" fontId="17" fillId="0" borderId="0" applyFont="0" applyFill="0" applyBorder="0" applyAlignment="0" applyProtection="0"/>
    <xf numFmtId="0" fontId="17" fillId="0" borderId="0" applyFont="0" applyFill="0" applyBorder="0" applyAlignment="0" applyProtection="0"/>
    <xf numFmtId="0" fontId="17" fillId="0" borderId="0" applyFont="0" applyFill="0" applyBorder="0" applyAlignment="0" applyProtection="0"/>
    <xf numFmtId="10" fontId="14" fillId="0" borderId="0" applyFont="0" applyFill="0" applyBorder="0" applyAlignment="0" applyProtection="0"/>
    <xf numFmtId="0" fontId="18" fillId="0" borderId="0"/>
    <xf numFmtId="168" fontId="14" fillId="0" borderId="0" applyFont="0" applyFill="0" applyBorder="0" applyAlignment="0" applyProtection="0"/>
    <xf numFmtId="169" fontId="14" fillId="0" borderId="0" applyFont="0" applyFill="0" applyBorder="0" applyAlignment="0" applyProtection="0"/>
    <xf numFmtId="166" fontId="19" fillId="0" borderId="0" applyFont="0" applyFill="0" applyBorder="0" applyAlignment="0" applyProtection="0"/>
    <xf numFmtId="165" fontId="19" fillId="0" borderId="0" applyFont="0" applyFill="0" applyBorder="0" applyAlignment="0" applyProtection="0"/>
    <xf numFmtId="0" fontId="20" fillId="0" borderId="0"/>
    <xf numFmtId="0" fontId="14" fillId="0" borderId="0"/>
  </cellStyleXfs>
  <cellXfs count="854">
    <xf numFmtId="0" fontId="0" fillId="0" borderId="0" xfId="0"/>
    <xf numFmtId="0" fontId="3" fillId="0" borderId="0" xfId="0" applyFont="1" applyAlignment="1">
      <alignment horizontal="left"/>
    </xf>
    <xf numFmtId="0" fontId="3" fillId="0" borderId="2" xfId="0" applyFont="1" applyBorder="1" applyAlignment="1">
      <alignment horizontal="center"/>
    </xf>
    <xf numFmtId="164" fontId="3" fillId="0" borderId="2" xfId="3" applyNumberFormat="1" applyFont="1" applyBorder="1"/>
    <xf numFmtId="0" fontId="3" fillId="0" borderId="3" xfId="0" applyFont="1" applyBorder="1" applyAlignment="1">
      <alignment horizontal="center"/>
    </xf>
    <xf numFmtId="164" fontId="3" fillId="0" borderId="3" xfId="3" applyNumberFormat="1" applyFont="1" applyBorder="1"/>
    <xf numFmtId="0" fontId="3" fillId="0" borderId="0" xfId="0" applyFont="1"/>
    <xf numFmtId="0" fontId="2" fillId="0" borderId="3" xfId="0" applyFont="1" applyBorder="1" applyAlignment="1">
      <alignment horizontal="center"/>
    </xf>
    <xf numFmtId="164" fontId="2" fillId="0" borderId="3" xfId="3" applyNumberFormat="1" applyFont="1" applyBorder="1"/>
    <xf numFmtId="0" fontId="6" fillId="0" borderId="0" xfId="0" applyFont="1"/>
    <xf numFmtId="0" fontId="6" fillId="0" borderId="0" xfId="0" applyFont="1" applyAlignment="1"/>
    <xf numFmtId="164" fontId="2" fillId="0" borderId="0" xfId="3" applyNumberFormat="1" applyFont="1" applyBorder="1"/>
    <xf numFmtId="0" fontId="3" fillId="0" borderId="0" xfId="0" applyFont="1" applyBorder="1" applyAlignment="1">
      <alignment horizontal="center"/>
    </xf>
    <xf numFmtId="164" fontId="8" fillId="2" borderId="0" xfId="3" applyNumberFormat="1" applyFont="1" applyFill="1" applyBorder="1"/>
    <xf numFmtId="164" fontId="2" fillId="0" borderId="0" xfId="3" applyNumberFormat="1" applyFont="1"/>
    <xf numFmtId="0" fontId="0" fillId="0" borderId="0" xfId="0" applyBorder="1"/>
    <xf numFmtId="0" fontId="2" fillId="0" borderId="0" xfId="0" applyFont="1" applyBorder="1" applyAlignment="1">
      <alignment horizontal="left" indent="1"/>
    </xf>
    <xf numFmtId="0" fontId="2" fillId="0" borderId="0" xfId="0" applyFont="1" applyBorder="1" applyAlignment="1">
      <alignment horizontal="center"/>
    </xf>
    <xf numFmtId="164" fontId="3" fillId="0" borderId="0" xfId="3" applyNumberFormat="1" applyFont="1" applyBorder="1" applyAlignment="1"/>
    <xf numFmtId="164" fontId="3" fillId="0" borderId="0" xfId="3" applyNumberFormat="1" applyFont="1" applyBorder="1"/>
    <xf numFmtId="0" fontId="3" fillId="0" borderId="0" xfId="0" applyFont="1" applyBorder="1" applyAlignment="1"/>
    <xf numFmtId="0" fontId="3" fillId="0" borderId="4" xfId="0" applyFont="1" applyBorder="1" applyAlignment="1">
      <alignment horizontal="center"/>
    </xf>
    <xf numFmtId="0" fontId="6" fillId="0" borderId="0" xfId="0" applyFont="1" applyBorder="1"/>
    <xf numFmtId="0" fontId="3" fillId="0" borderId="0" xfId="0" applyFont="1" applyBorder="1"/>
    <xf numFmtId="0" fontId="9" fillId="0" borderId="0" xfId="0" applyFont="1"/>
    <xf numFmtId="0" fontId="7" fillId="0" borderId="0" xfId="0" applyFont="1"/>
    <xf numFmtId="0" fontId="2" fillId="0" borderId="2" xfId="0" applyFont="1" applyBorder="1" applyAlignment="1">
      <alignment horizontal="center"/>
    </xf>
    <xf numFmtId="0" fontId="2" fillId="0" borderId="5" xfId="0" applyFont="1" applyBorder="1" applyAlignment="1">
      <alignment horizontal="center"/>
    </xf>
    <xf numFmtId="164" fontId="2" fillId="0" borderId="5" xfId="3" applyNumberFormat="1" applyFont="1" applyBorder="1"/>
    <xf numFmtId="0" fontId="2" fillId="0" borderId="6" xfId="0" applyFont="1" applyBorder="1" applyAlignment="1">
      <alignment horizontal="center"/>
    </xf>
    <xf numFmtId="164" fontId="2" fillId="0" borderId="6" xfId="3" applyNumberFormat="1" applyFont="1" applyBorder="1"/>
    <xf numFmtId="0" fontId="2" fillId="0" borderId="3" xfId="0" applyFont="1" applyFill="1" applyBorder="1" applyAlignment="1">
      <alignment horizontal="center"/>
    </xf>
    <xf numFmtId="0" fontId="0" fillId="0" borderId="0" xfId="0" applyBorder="1" applyAlignment="1">
      <alignment horizontal="center"/>
    </xf>
    <xf numFmtId="0" fontId="0" fillId="0" borderId="0" xfId="0" applyAlignment="1">
      <alignment horizontal="center"/>
    </xf>
    <xf numFmtId="0" fontId="3" fillId="0" borderId="7" xfId="0" applyFont="1" applyBorder="1" applyAlignment="1">
      <alignment horizontal="center" vertical="center" wrapText="1"/>
    </xf>
    <xf numFmtId="164" fontId="3" fillId="0" borderId="7" xfId="3" applyNumberFormat="1" applyFont="1" applyBorder="1" applyAlignment="1">
      <alignment horizontal="center" vertical="center" wrapText="1"/>
    </xf>
    <xf numFmtId="0" fontId="3" fillId="0" borderId="3" xfId="0" applyFont="1" applyFill="1" applyBorder="1" applyAlignment="1">
      <alignment horizontal="center"/>
    </xf>
    <xf numFmtId="0" fontId="3" fillId="0" borderId="8" xfId="0" applyFont="1" applyBorder="1" applyAlignment="1">
      <alignment horizontal="left" indent="1"/>
    </xf>
    <xf numFmtId="0" fontId="3" fillId="0" borderId="9" xfId="0" applyFont="1" applyBorder="1" applyAlignment="1">
      <alignment horizontal="center"/>
    </xf>
    <xf numFmtId="0" fontId="2" fillId="0" borderId="10" xfId="0" applyFont="1" applyBorder="1" applyAlignment="1">
      <alignment horizontal="center"/>
    </xf>
    <xf numFmtId="0" fontId="12" fillId="0" borderId="0" xfId="0" applyFont="1"/>
    <xf numFmtId="0" fontId="2" fillId="0" borderId="11" xfId="0" applyFont="1" applyBorder="1" applyAlignment="1">
      <alignment horizontal="center"/>
    </xf>
    <xf numFmtId="3" fontId="6" fillId="0" borderId="0" xfId="0" applyNumberFormat="1" applyFont="1"/>
    <xf numFmtId="0" fontId="12" fillId="0" borderId="0" xfId="0" applyFont="1" applyBorder="1" applyAlignment="1">
      <alignment horizontal="center"/>
    </xf>
    <xf numFmtId="0" fontId="2" fillId="0" borderId="12" xfId="0" applyFont="1" applyBorder="1" applyAlignment="1">
      <alignment horizontal="left" indent="1"/>
    </xf>
    <xf numFmtId="0" fontId="2" fillId="0" borderId="12" xfId="0" applyFont="1" applyBorder="1" applyAlignment="1"/>
    <xf numFmtId="0" fontId="3" fillId="0" borderId="10" xfId="0" applyFont="1" applyBorder="1" applyAlignment="1">
      <alignment horizontal="center"/>
    </xf>
    <xf numFmtId="0" fontId="2" fillId="0" borderId="13" xfId="0" applyFont="1" applyBorder="1" applyAlignment="1">
      <alignment horizontal="left" indent="1"/>
    </xf>
    <xf numFmtId="0" fontId="2" fillId="0" borderId="14" xfId="0" applyFont="1" applyBorder="1" applyAlignment="1">
      <alignment horizontal="center"/>
    </xf>
    <xf numFmtId="0" fontId="2" fillId="0" borderId="15" xfId="0" applyFont="1" applyBorder="1" applyAlignment="1">
      <alignment horizontal="left" indent="1"/>
    </xf>
    <xf numFmtId="0" fontId="2" fillId="0" borderId="15" xfId="0" applyFont="1" applyBorder="1" applyAlignment="1"/>
    <xf numFmtId="0" fontId="2" fillId="0" borderId="16" xfId="0" applyFont="1" applyBorder="1" applyAlignment="1">
      <alignment horizontal="left" indent="1"/>
    </xf>
    <xf numFmtId="0" fontId="6" fillId="0" borderId="0" xfId="0" applyFont="1" applyAlignment="1">
      <alignment horizontal="center"/>
    </xf>
    <xf numFmtId="0" fontId="3" fillId="0" borderId="17" xfId="0" applyFont="1" applyBorder="1" applyAlignment="1">
      <alignment horizontal="left" indent="1"/>
    </xf>
    <xf numFmtId="0" fontId="3" fillId="0" borderId="12" xfId="0" applyFont="1" applyBorder="1" applyAlignment="1">
      <alignment horizontal="left" indent="1"/>
    </xf>
    <xf numFmtId="0" fontId="3" fillId="0" borderId="10" xfId="0" applyFont="1" applyBorder="1" applyAlignment="1">
      <alignment horizontal="left" indent="1"/>
    </xf>
    <xf numFmtId="0" fontId="2" fillId="0" borderId="10" xfId="0" applyFont="1" applyBorder="1" applyAlignment="1">
      <alignment horizontal="left" indent="1"/>
    </xf>
    <xf numFmtId="0" fontId="2" fillId="0" borderId="12" xfId="0" applyFont="1" applyFill="1" applyBorder="1" applyAlignment="1">
      <alignment horizontal="left" indent="1"/>
    </xf>
    <xf numFmtId="0" fontId="2" fillId="0" borderId="10" xfId="0" applyFont="1" applyFill="1" applyBorder="1" applyAlignment="1">
      <alignment horizontal="left" indent="1"/>
    </xf>
    <xf numFmtId="0" fontId="2" fillId="0" borderId="18" xfId="0" applyFont="1" applyBorder="1" applyAlignment="1">
      <alignment horizontal="left" indent="1"/>
    </xf>
    <xf numFmtId="0" fontId="2" fillId="0" borderId="19" xfId="0" applyFont="1" applyBorder="1" applyAlignment="1">
      <alignment horizontal="left" indent="1"/>
    </xf>
    <xf numFmtId="0" fontId="12" fillId="0" borderId="0" xfId="0" applyFont="1" applyBorder="1"/>
    <xf numFmtId="0" fontId="3" fillId="0" borderId="4" xfId="3" applyNumberFormat="1" applyFont="1" applyBorder="1" applyAlignment="1">
      <alignment horizontal="center"/>
    </xf>
    <xf numFmtId="0" fontId="3" fillId="0" borderId="20" xfId="0" applyFont="1" applyBorder="1" applyAlignment="1">
      <alignment horizontal="center"/>
    </xf>
    <xf numFmtId="0" fontId="7" fillId="0" borderId="21" xfId="0" applyFont="1" applyBorder="1" applyAlignment="1">
      <alignment horizontal="center"/>
    </xf>
    <xf numFmtId="164" fontId="3" fillId="0" borderId="20" xfId="3" applyNumberFormat="1" applyFont="1" applyBorder="1" applyAlignment="1"/>
    <xf numFmtId="0" fontId="2" fillId="0" borderId="22" xfId="0" applyFont="1" applyBorder="1" applyAlignment="1">
      <alignment horizontal="left" indent="1"/>
    </xf>
    <xf numFmtId="0" fontId="2" fillId="0" borderId="23" xfId="0" applyFont="1" applyBorder="1" applyAlignment="1">
      <alignment horizontal="left" indent="1"/>
    </xf>
    <xf numFmtId="0" fontId="2" fillId="0" borderId="24" xfId="0" applyFont="1" applyBorder="1" applyAlignment="1">
      <alignment horizontal="center"/>
    </xf>
    <xf numFmtId="0" fontId="3" fillId="0" borderId="21" xfId="0" applyFont="1" applyBorder="1" applyAlignment="1">
      <alignment horizontal="center"/>
    </xf>
    <xf numFmtId="164" fontId="3" fillId="0" borderId="21" xfId="3" applyNumberFormat="1" applyFont="1" applyBorder="1"/>
    <xf numFmtId="0" fontId="3" fillId="0" borderId="24" xfId="0" applyFont="1" applyBorder="1" applyAlignment="1">
      <alignment horizontal="center"/>
    </xf>
    <xf numFmtId="164" fontId="3" fillId="0" borderId="24" xfId="3" applyNumberFormat="1" applyFont="1" applyBorder="1"/>
    <xf numFmtId="0" fontId="2" fillId="0" borderId="25" xfId="0" applyFont="1" applyBorder="1" applyAlignment="1">
      <alignment horizontal="left" indent="1"/>
    </xf>
    <xf numFmtId="0" fontId="2" fillId="0" borderId="19" xfId="0" applyFont="1" applyBorder="1" applyAlignment="1">
      <alignment horizontal="center"/>
    </xf>
    <xf numFmtId="0" fontId="3" fillId="0" borderId="26" xfId="0" applyFont="1" applyBorder="1" applyAlignment="1">
      <alignment horizontal="center" wrapText="1"/>
    </xf>
    <xf numFmtId="164" fontId="3" fillId="0" borderId="26" xfId="3" applyNumberFormat="1" applyFont="1" applyBorder="1" applyAlignment="1">
      <alignment horizontal="center" wrapText="1"/>
    </xf>
    <xf numFmtId="0" fontId="14" fillId="0" borderId="0" xfId="37"/>
    <xf numFmtId="164" fontId="21" fillId="0" borderId="3" xfId="3" applyNumberFormat="1" applyFont="1" applyBorder="1"/>
    <xf numFmtId="164" fontId="1" fillId="0" borderId="0" xfId="3" applyNumberFormat="1"/>
    <xf numFmtId="0" fontId="1" fillId="0" borderId="0" xfId="0" applyFont="1"/>
    <xf numFmtId="164" fontId="1" fillId="0" borderId="0" xfId="3" applyNumberFormat="1" applyBorder="1"/>
    <xf numFmtId="164" fontId="7" fillId="0" borderId="0" xfId="3" applyNumberFormat="1" applyFont="1" applyBorder="1" applyAlignment="1"/>
    <xf numFmtId="164" fontId="25" fillId="0" borderId="0" xfId="3" applyNumberFormat="1" applyFont="1" applyAlignment="1">
      <alignment horizontal="right"/>
    </xf>
    <xf numFmtId="0" fontId="2" fillId="0" borderId="17" xfId="0" applyFont="1" applyBorder="1" applyAlignment="1">
      <alignment horizontal="left" indent="1"/>
    </xf>
    <xf numFmtId="0" fontId="0" fillId="0" borderId="27" xfId="0" applyBorder="1"/>
    <xf numFmtId="0" fontId="0" fillId="0" borderId="1" xfId="0" applyBorder="1"/>
    <xf numFmtId="0" fontId="0" fillId="0" borderId="28" xfId="0" applyBorder="1"/>
    <xf numFmtId="0" fontId="26" fillId="0" borderId="29" xfId="0" applyFont="1" applyBorder="1"/>
    <xf numFmtId="0" fontId="27" fillId="0" borderId="0" xfId="0" applyFont="1" applyBorder="1" applyAlignment="1">
      <alignment horizontal="centerContinuous"/>
    </xf>
    <xf numFmtId="0" fontId="28" fillId="0" borderId="0" xfId="0" applyFont="1" applyBorder="1" applyAlignment="1">
      <alignment horizontal="centerContinuous"/>
    </xf>
    <xf numFmtId="0" fontId="26" fillId="0" borderId="30" xfId="0" applyFont="1" applyBorder="1"/>
    <xf numFmtId="0" fontId="0" fillId="0" borderId="29" xfId="0" applyBorder="1"/>
    <xf numFmtId="0" fontId="16" fillId="0" borderId="0" xfId="0" quotePrefix="1" applyFont="1" applyBorder="1"/>
    <xf numFmtId="0" fontId="0" fillId="0" borderId="30" xfId="0" applyBorder="1"/>
    <xf numFmtId="0" fontId="29" fillId="0" borderId="29" xfId="0" applyFont="1" applyBorder="1" applyAlignment="1">
      <alignment horizontal="center"/>
    </xf>
    <xf numFmtId="0" fontId="30" fillId="0" borderId="29" xfId="0" applyFont="1" applyBorder="1" applyAlignment="1">
      <alignment horizontal="left"/>
    </xf>
    <xf numFmtId="0" fontId="0" fillId="0" borderId="0" xfId="0" applyBorder="1" applyAlignment="1">
      <alignment horizontal="left"/>
    </xf>
    <xf numFmtId="0" fontId="30" fillId="0" borderId="31" xfId="0" applyFont="1" applyBorder="1" applyAlignment="1">
      <alignment horizontal="left"/>
    </xf>
    <xf numFmtId="0" fontId="0" fillId="0" borderId="32" xfId="0" applyBorder="1"/>
    <xf numFmtId="0" fontId="0" fillId="0" borderId="33" xfId="0" applyBorder="1"/>
    <xf numFmtId="3" fontId="0" fillId="0" borderId="0" xfId="0" applyNumberFormat="1"/>
    <xf numFmtId="0" fontId="2" fillId="0" borderId="0" xfId="0" applyFont="1" applyAlignment="1">
      <alignment horizontal="left"/>
    </xf>
    <xf numFmtId="0" fontId="21" fillId="0" borderId="12" xfId="0" applyFont="1" applyBorder="1" applyAlignment="1">
      <alignment horizontal="left" indent="1"/>
    </xf>
    <xf numFmtId="164" fontId="2" fillId="0" borderId="3" xfId="3" applyNumberFormat="1" applyFont="1" applyFill="1" applyBorder="1"/>
    <xf numFmtId="164" fontId="2" fillId="0" borderId="24" xfId="3" applyNumberFormat="1" applyFont="1" applyBorder="1"/>
    <xf numFmtId="164" fontId="22" fillId="0" borderId="3" xfId="3" applyNumberFormat="1" applyFont="1" applyBorder="1"/>
    <xf numFmtId="164" fontId="3" fillId="0" borderId="34" xfId="3" applyNumberFormat="1" applyFont="1" applyBorder="1" applyAlignment="1"/>
    <xf numFmtId="164" fontId="21" fillId="0" borderId="3" xfId="3" applyNumberFormat="1" applyFont="1" applyFill="1" applyBorder="1"/>
    <xf numFmtId="0" fontId="2" fillId="0" borderId="0" xfId="0" applyFont="1" applyFill="1" applyBorder="1" applyAlignment="1">
      <alignment horizontal="center"/>
    </xf>
    <xf numFmtId="164" fontId="2" fillId="0" borderId="0" xfId="3" applyNumberFormat="1" applyFont="1" applyFill="1" applyBorder="1"/>
    <xf numFmtId="3" fontId="9" fillId="0" borderId="0" xfId="0" applyNumberFormat="1" applyFont="1"/>
    <xf numFmtId="3" fontId="3" fillId="0" borderId="0" xfId="0" applyNumberFormat="1" applyFont="1"/>
    <xf numFmtId="3" fontId="7" fillId="0" borderId="0" xfId="0" applyNumberFormat="1" applyFont="1"/>
    <xf numFmtId="3" fontId="6" fillId="0" borderId="0" xfId="0" applyNumberFormat="1" applyFont="1" applyAlignment="1"/>
    <xf numFmtId="3" fontId="6" fillId="0" borderId="0" xfId="0" applyNumberFormat="1" applyFont="1" applyBorder="1" applyAlignment="1"/>
    <xf numFmtId="3" fontId="0" fillId="0" borderId="0" xfId="0" applyNumberFormat="1" applyBorder="1" applyAlignment="1">
      <alignment horizontal="center"/>
    </xf>
    <xf numFmtId="3" fontId="0" fillId="0" borderId="0" xfId="0" applyNumberFormat="1" applyBorder="1"/>
    <xf numFmtId="3" fontId="1" fillId="0" borderId="0" xfId="0" applyNumberFormat="1" applyFont="1" applyBorder="1"/>
    <xf numFmtId="3" fontId="31" fillId="0" borderId="0" xfId="0" applyNumberFormat="1" applyFont="1" applyBorder="1"/>
    <xf numFmtId="3" fontId="1" fillId="0" borderId="0" xfId="0" applyNumberFormat="1" applyFont="1"/>
    <xf numFmtId="3" fontId="7" fillId="0" borderId="35" xfId="0" applyNumberFormat="1" applyFont="1" applyBorder="1"/>
    <xf numFmtId="3" fontId="6" fillId="0" borderId="0" xfId="0" applyNumberFormat="1" applyFont="1" applyBorder="1"/>
    <xf numFmtId="3" fontId="6" fillId="0" borderId="0" xfId="0" applyNumberFormat="1" applyFont="1" applyBorder="1" applyAlignment="1">
      <alignment horizontal="center"/>
    </xf>
    <xf numFmtId="3" fontId="12" fillId="0" borderId="0" xfId="0" applyNumberFormat="1" applyFont="1" applyBorder="1"/>
    <xf numFmtId="3" fontId="0" fillId="0" borderId="0" xfId="0" applyNumberFormat="1" applyFill="1"/>
    <xf numFmtId="3" fontId="7" fillId="3" borderId="35" xfId="0" applyNumberFormat="1" applyFont="1" applyFill="1" applyBorder="1"/>
    <xf numFmtId="3" fontId="6" fillId="3" borderId="0" xfId="0" applyNumberFormat="1" applyFont="1" applyFill="1"/>
    <xf numFmtId="164" fontId="21" fillId="4" borderId="3" xfId="3" applyNumberFormat="1" applyFont="1" applyFill="1" applyBorder="1"/>
    <xf numFmtId="0" fontId="14" fillId="0" borderId="0" xfId="0" applyFont="1"/>
    <xf numFmtId="0" fontId="31" fillId="0" borderId="0" xfId="0" applyFont="1"/>
    <xf numFmtId="0" fontId="14" fillId="0" borderId="3" xfId="0" applyFont="1" applyBorder="1" applyAlignment="1">
      <alignment horizontal="center"/>
    </xf>
    <xf numFmtId="0" fontId="14" fillId="0" borderId="5" xfId="0" applyFont="1" applyBorder="1" applyAlignment="1">
      <alignment horizontal="center"/>
    </xf>
    <xf numFmtId="0" fontId="35" fillId="0" borderId="0" xfId="0" applyFont="1"/>
    <xf numFmtId="0" fontId="35" fillId="0" borderId="0" xfId="0" applyFont="1" applyAlignment="1">
      <alignment horizontal="center"/>
    </xf>
    <xf numFmtId="0" fontId="37" fillId="0" borderId="3" xfId="0" applyFont="1" applyBorder="1" applyAlignment="1">
      <alignment horizontal="center"/>
    </xf>
    <xf numFmtId="0" fontId="37" fillId="0" borderId="3" xfId="0" applyFont="1" applyBorder="1"/>
    <xf numFmtId="0" fontId="39" fillId="0" borderId="3" xfId="0" applyFont="1" applyBorder="1" applyAlignment="1">
      <alignment horizontal="center"/>
    </xf>
    <xf numFmtId="0" fontId="39" fillId="0" borderId="3" xfId="0" applyFont="1" applyBorder="1"/>
    <xf numFmtId="0" fontId="35" fillId="0" borderId="3" xfId="0" applyFont="1" applyBorder="1" applyAlignment="1">
      <alignment horizontal="center"/>
    </xf>
    <xf numFmtId="0" fontId="35" fillId="0" borderId="3" xfId="0" applyFont="1" applyBorder="1"/>
    <xf numFmtId="0" fontId="37" fillId="0" borderId="3" xfId="0" applyFont="1" applyFill="1" applyBorder="1" applyAlignment="1">
      <alignment horizontal="center"/>
    </xf>
    <xf numFmtId="0" fontId="37" fillId="0" borderId="3" xfId="0" applyFont="1" applyFill="1" applyBorder="1"/>
    <xf numFmtId="0" fontId="39" fillId="0" borderId="3" xfId="0" applyFont="1" applyFill="1" applyBorder="1" applyAlignment="1">
      <alignment horizontal="center"/>
    </xf>
    <xf numFmtId="0" fontId="42" fillId="2" borderId="0" xfId="0" applyFont="1" applyFill="1" applyAlignment="1">
      <alignment horizontal="center"/>
    </xf>
    <xf numFmtId="0" fontId="37" fillId="0" borderId="0" xfId="0" applyFont="1"/>
    <xf numFmtId="0" fontId="35" fillId="0" borderId="24" xfId="0" applyFont="1" applyBorder="1" applyAlignment="1">
      <alignment horizontal="center"/>
    </xf>
    <xf numFmtId="0" fontId="35" fillId="0" borderId="21" xfId="0" quotePrefix="1" applyFont="1" applyBorder="1" applyAlignment="1">
      <alignment horizontal="center"/>
    </xf>
    <xf numFmtId="0" fontId="31" fillId="0" borderId="0" xfId="0" applyFont="1" applyAlignment="1">
      <alignment horizontal="left"/>
    </xf>
    <xf numFmtId="164" fontId="14" fillId="0" borderId="0" xfId="3" applyNumberFormat="1" applyFont="1"/>
    <xf numFmtId="3" fontId="14" fillId="0" borderId="0" xfId="0" applyNumberFormat="1" applyFont="1"/>
    <xf numFmtId="164" fontId="43" fillId="0" borderId="0" xfId="3" applyNumberFormat="1" applyFont="1" applyAlignment="1">
      <alignment horizontal="right"/>
    </xf>
    <xf numFmtId="0" fontId="31" fillId="0" borderId="7" xfId="0" applyFont="1" applyBorder="1" applyAlignment="1">
      <alignment horizontal="center" vertical="center" wrapText="1"/>
    </xf>
    <xf numFmtId="164" fontId="31" fillId="0" borderId="7" xfId="3" applyNumberFormat="1" applyFont="1" applyBorder="1" applyAlignment="1">
      <alignment horizontal="center" vertical="center" wrapText="1"/>
    </xf>
    <xf numFmtId="0" fontId="31" fillId="0" borderId="17" xfId="0" applyFont="1" applyBorder="1" applyAlignment="1">
      <alignment horizontal="left" indent="1"/>
    </xf>
    <xf numFmtId="0" fontId="31" fillId="0" borderId="8" xfId="0" applyFont="1" applyBorder="1" applyAlignment="1">
      <alignment horizontal="left" indent="1"/>
    </xf>
    <xf numFmtId="0" fontId="31" fillId="0" borderId="2" xfId="0" applyFont="1" applyBorder="1" applyAlignment="1">
      <alignment horizontal="center"/>
    </xf>
    <xf numFmtId="164" fontId="31" fillId="0" borderId="2" xfId="3" applyNumberFormat="1" applyFont="1" applyBorder="1"/>
    <xf numFmtId="0" fontId="31" fillId="0" borderId="12" xfId="0" applyFont="1" applyBorder="1" applyAlignment="1">
      <alignment horizontal="left" indent="1"/>
    </xf>
    <xf numFmtId="0" fontId="31" fillId="0" borderId="10" xfId="0" applyFont="1" applyBorder="1" applyAlignment="1">
      <alignment horizontal="left" indent="1"/>
    </xf>
    <xf numFmtId="0" fontId="31" fillId="0" borderId="3" xfId="0" applyFont="1" applyBorder="1" applyAlignment="1">
      <alignment horizontal="center"/>
    </xf>
    <xf numFmtId="164" fontId="31" fillId="0" borderId="3" xfId="3" applyNumberFormat="1" applyFont="1" applyBorder="1"/>
    <xf numFmtId="3" fontId="31" fillId="0" borderId="0" xfId="0" applyNumberFormat="1" applyFont="1"/>
    <xf numFmtId="0" fontId="14" fillId="0" borderId="12" xfId="0" applyFont="1" applyBorder="1" applyAlignment="1">
      <alignment horizontal="left" indent="1"/>
    </xf>
    <xf numFmtId="0" fontId="14" fillId="0" borderId="10" xfId="0" applyFont="1" applyBorder="1" applyAlignment="1">
      <alignment horizontal="left" indent="1"/>
    </xf>
    <xf numFmtId="164" fontId="14" fillId="0" borderId="3" xfId="3" applyNumberFormat="1" applyFont="1" applyBorder="1"/>
    <xf numFmtId="3" fontId="44" fillId="0" borderId="0" xfId="0" applyNumberFormat="1" applyFont="1"/>
    <xf numFmtId="0" fontId="44" fillId="0" borderId="0" xfId="0" applyFont="1"/>
    <xf numFmtId="3" fontId="45" fillId="0" borderId="0" xfId="0" applyNumberFormat="1" applyFont="1"/>
    <xf numFmtId="0" fontId="45" fillId="0" borderId="0" xfId="0" applyFont="1"/>
    <xf numFmtId="0" fontId="46" fillId="0" borderId="12" xfId="0" applyFont="1" applyBorder="1" applyAlignment="1">
      <alignment horizontal="left" indent="1"/>
    </xf>
    <xf numFmtId="0" fontId="14" fillId="0" borderId="12" xfId="0" applyFont="1" applyFill="1" applyBorder="1" applyAlignment="1">
      <alignment horizontal="left" indent="1"/>
    </xf>
    <xf numFmtId="0" fontId="14" fillId="0" borderId="10" xfId="0" applyFont="1" applyFill="1" applyBorder="1" applyAlignment="1">
      <alignment horizontal="left" indent="1"/>
    </xf>
    <xf numFmtId="0" fontId="14" fillId="0" borderId="3" xfId="0" applyFont="1" applyFill="1" applyBorder="1" applyAlignment="1">
      <alignment horizontal="center"/>
    </xf>
    <xf numFmtId="0" fontId="31" fillId="0" borderId="3" xfId="0" applyFont="1" applyFill="1" applyBorder="1" applyAlignment="1">
      <alignment horizontal="center"/>
    </xf>
    <xf numFmtId="3" fontId="44" fillId="3" borderId="0" xfId="0" applyNumberFormat="1" applyFont="1" applyFill="1"/>
    <xf numFmtId="0" fontId="14" fillId="0" borderId="18" xfId="0" applyFont="1" applyBorder="1" applyAlignment="1">
      <alignment horizontal="left" indent="1"/>
    </xf>
    <xf numFmtId="0" fontId="14" fillId="0" borderId="19" xfId="0" applyFont="1" applyBorder="1" applyAlignment="1">
      <alignment horizontal="left" indent="1"/>
    </xf>
    <xf numFmtId="0" fontId="14" fillId="0" borderId="22" xfId="0" applyFont="1" applyBorder="1" applyAlignment="1">
      <alignment horizontal="left" indent="1"/>
    </xf>
    <xf numFmtId="0" fontId="14" fillId="0" borderId="23" xfId="0" applyFont="1" applyBorder="1" applyAlignment="1">
      <alignment horizontal="left" indent="1"/>
    </xf>
    <xf numFmtId="0" fontId="14" fillId="0" borderId="24" xfId="0" applyFont="1" applyBorder="1" applyAlignment="1">
      <alignment horizontal="center"/>
    </xf>
    <xf numFmtId="164" fontId="14" fillId="0" borderId="24" xfId="3" applyNumberFormat="1" applyFont="1" applyBorder="1"/>
    <xf numFmtId="3" fontId="44" fillId="0" borderId="0" xfId="0" applyNumberFormat="1" applyFont="1" applyAlignment="1"/>
    <xf numFmtId="0" fontId="44" fillId="0" borderId="0" xfId="0" applyFont="1" applyAlignment="1"/>
    <xf numFmtId="0" fontId="31" fillId="0" borderId="20" xfId="0" applyFont="1" applyBorder="1" applyAlignment="1">
      <alignment horizontal="center"/>
    </xf>
    <xf numFmtId="0" fontId="31" fillId="0" borderId="9" xfId="0" applyFont="1" applyBorder="1" applyAlignment="1">
      <alignment horizontal="center"/>
    </xf>
    <xf numFmtId="0" fontId="45" fillId="0" borderId="21" xfId="0" applyFont="1" applyBorder="1" applyAlignment="1">
      <alignment horizontal="center"/>
    </xf>
    <xf numFmtId="0" fontId="14" fillId="0" borderId="11" xfId="0" applyFont="1" applyBorder="1" applyAlignment="1">
      <alignment horizontal="center"/>
    </xf>
    <xf numFmtId="164" fontId="31" fillId="0" borderId="20" xfId="3" applyNumberFormat="1" applyFont="1" applyBorder="1" applyAlignment="1"/>
    <xf numFmtId="164" fontId="31" fillId="0" borderId="34" xfId="3" applyNumberFormat="1" applyFont="1" applyBorder="1" applyAlignment="1"/>
    <xf numFmtId="0" fontId="31" fillId="0" borderId="0" xfId="0" applyFont="1" applyBorder="1" applyAlignment="1"/>
    <xf numFmtId="0" fontId="14" fillId="0" borderId="0" xfId="0" applyFont="1" applyBorder="1" applyAlignment="1">
      <alignment horizontal="left" indent="1"/>
    </xf>
    <xf numFmtId="3" fontId="44" fillId="0" borderId="0" xfId="0" applyNumberFormat="1" applyFont="1" applyBorder="1" applyAlignment="1"/>
    <xf numFmtId="0" fontId="14" fillId="0" borderId="0" xfId="0" applyFont="1" applyBorder="1" applyAlignment="1">
      <alignment horizontal="center"/>
    </xf>
    <xf numFmtId="0" fontId="31" fillId="0" borderId="4" xfId="0" applyFont="1" applyBorder="1" applyAlignment="1">
      <alignment horizontal="center"/>
    </xf>
    <xf numFmtId="0" fontId="31" fillId="0" borderId="4" xfId="3" applyNumberFormat="1" applyFont="1" applyBorder="1" applyAlignment="1">
      <alignment horizontal="center"/>
    </xf>
    <xf numFmtId="3" fontId="14" fillId="0" borderId="0" xfId="0" applyNumberFormat="1" applyFont="1" applyBorder="1" applyAlignment="1">
      <alignment horizontal="center"/>
    </xf>
    <xf numFmtId="0" fontId="14" fillId="0" borderId="0" xfId="0" applyFont="1" applyAlignment="1">
      <alignment horizontal="center"/>
    </xf>
    <xf numFmtId="3" fontId="14" fillId="0" borderId="0" xfId="0" applyNumberFormat="1" applyFont="1" applyBorder="1"/>
    <xf numFmtId="0" fontId="14" fillId="0" borderId="2" xfId="0" applyFont="1" applyBorder="1" applyAlignment="1">
      <alignment horizontal="center"/>
    </xf>
    <xf numFmtId="3" fontId="14" fillId="0" borderId="0" xfId="0" applyNumberFormat="1" applyFont="1" applyFill="1"/>
    <xf numFmtId="164" fontId="14" fillId="0" borderId="3" xfId="3" applyNumberFormat="1" applyFont="1" applyFill="1" applyBorder="1"/>
    <xf numFmtId="3" fontId="45" fillId="0" borderId="35" xfId="0" applyNumberFormat="1" applyFont="1" applyBorder="1"/>
    <xf numFmtId="3" fontId="45" fillId="3" borderId="35" xfId="0" applyNumberFormat="1" applyFont="1" applyFill="1" applyBorder="1"/>
    <xf numFmtId="0" fontId="31" fillId="0" borderId="24" xfId="0" applyFont="1" applyBorder="1" applyAlignment="1">
      <alignment horizontal="center"/>
    </xf>
    <xf numFmtId="164" fontId="31" fillId="0" borderId="24" xfId="3" applyNumberFormat="1" applyFont="1" applyBorder="1"/>
    <xf numFmtId="0" fontId="31" fillId="0" borderId="21" xfId="0" applyFont="1" applyBorder="1" applyAlignment="1">
      <alignment horizontal="center"/>
    </xf>
    <xf numFmtId="164" fontId="31" fillId="0" borderId="21" xfId="3" applyNumberFormat="1" applyFont="1" applyBorder="1"/>
    <xf numFmtId="0" fontId="14" fillId="0" borderId="0" xfId="0" applyFont="1" applyFill="1" applyBorder="1" applyAlignment="1">
      <alignment horizontal="center"/>
    </xf>
    <xf numFmtId="164" fontId="14" fillId="0" borderId="0" xfId="3" applyNumberFormat="1" applyFont="1" applyBorder="1"/>
    <xf numFmtId="3" fontId="44" fillId="0" borderId="0" xfId="0" applyNumberFormat="1" applyFont="1" applyBorder="1"/>
    <xf numFmtId="3" fontId="44" fillId="0" borderId="0" xfId="0" applyNumberFormat="1" applyFont="1" applyBorder="1" applyAlignment="1">
      <alignment horizontal="center"/>
    </xf>
    <xf numFmtId="0" fontId="44" fillId="0" borderId="0" xfId="0" applyFont="1" applyAlignment="1">
      <alignment horizontal="center"/>
    </xf>
    <xf numFmtId="0" fontId="14" fillId="0" borderId="17" xfId="0" applyFont="1" applyBorder="1" applyAlignment="1">
      <alignment horizontal="left" indent="1"/>
    </xf>
    <xf numFmtId="0" fontId="14" fillId="0" borderId="25" xfId="0" applyFont="1" applyBorder="1" applyAlignment="1">
      <alignment horizontal="left" indent="1"/>
    </xf>
    <xf numFmtId="0" fontId="14" fillId="0" borderId="19" xfId="0" applyFont="1" applyBorder="1" applyAlignment="1">
      <alignment horizontal="center"/>
    </xf>
    <xf numFmtId="0" fontId="14" fillId="0" borderId="6" xfId="0" applyFont="1" applyBorder="1" applyAlignment="1">
      <alignment horizontal="center"/>
    </xf>
    <xf numFmtId="164" fontId="14" fillId="0" borderId="6" xfId="3" applyNumberFormat="1" applyFont="1" applyBorder="1"/>
    <xf numFmtId="0" fontId="14" fillId="0" borderId="15" xfId="0" applyFont="1" applyBorder="1" applyAlignment="1">
      <alignment horizontal="left" indent="1"/>
    </xf>
    <xf numFmtId="0" fontId="14" fillId="0" borderId="10" xfId="0" applyFont="1" applyBorder="1" applyAlignment="1">
      <alignment horizontal="center"/>
    </xf>
    <xf numFmtId="0" fontId="14" fillId="0" borderId="12" xfId="0" applyFont="1" applyBorder="1" applyAlignment="1"/>
    <xf numFmtId="0" fontId="14" fillId="0" borderId="15" xfId="0" applyFont="1" applyBorder="1" applyAlignment="1"/>
    <xf numFmtId="0" fontId="31" fillId="0" borderId="10" xfId="0" applyFont="1" applyBorder="1" applyAlignment="1">
      <alignment horizontal="center"/>
    </xf>
    <xf numFmtId="0" fontId="44" fillId="0" borderId="0" xfId="0" applyFont="1" applyBorder="1"/>
    <xf numFmtId="0" fontId="14" fillId="0" borderId="13" xfId="0" applyFont="1" applyBorder="1" applyAlignment="1">
      <alignment horizontal="left" indent="1"/>
    </xf>
    <xf numFmtId="0" fontId="14" fillId="0" borderId="16" xfId="0" applyFont="1" applyBorder="1" applyAlignment="1">
      <alignment horizontal="left" indent="1"/>
    </xf>
    <xf numFmtId="0" fontId="14" fillId="0" borderId="14" xfId="0" applyFont="1" applyBorder="1" applyAlignment="1">
      <alignment horizontal="center"/>
    </xf>
    <xf numFmtId="164" fontId="14" fillId="0" borderId="5" xfId="3" applyNumberFormat="1" applyFont="1" applyBorder="1"/>
    <xf numFmtId="0" fontId="31" fillId="0" borderId="0" xfId="0" applyFont="1" applyBorder="1"/>
    <xf numFmtId="0" fontId="31" fillId="0" borderId="0" xfId="0" applyFont="1" applyBorder="1" applyAlignment="1">
      <alignment horizontal="center"/>
    </xf>
    <xf numFmtId="0" fontId="47" fillId="0" borderId="0" xfId="0" applyFont="1" applyBorder="1"/>
    <xf numFmtId="0" fontId="47" fillId="0" borderId="0" xfId="0" applyFont="1"/>
    <xf numFmtId="0" fontId="47" fillId="0" borderId="0" xfId="0" applyFont="1" applyBorder="1" applyAlignment="1">
      <alignment horizontal="center"/>
    </xf>
    <xf numFmtId="3" fontId="47" fillId="0" borderId="0" xfId="0" applyNumberFormat="1" applyFont="1" applyBorder="1"/>
    <xf numFmtId="0" fontId="14" fillId="0" borderId="0" xfId="0" applyFont="1" applyAlignment="1">
      <alignment horizontal="left"/>
    </xf>
    <xf numFmtId="164" fontId="31" fillId="0" borderId="0" xfId="3" applyNumberFormat="1" applyFont="1" applyBorder="1"/>
    <xf numFmtId="0" fontId="14" fillId="0" borderId="0" xfId="0" applyFont="1" applyBorder="1"/>
    <xf numFmtId="164" fontId="48" fillId="2" borderId="0" xfId="3" applyNumberFormat="1" applyFont="1" applyFill="1" applyBorder="1"/>
    <xf numFmtId="164" fontId="45" fillId="0" borderId="0" xfId="3" applyNumberFormat="1" applyFont="1" applyBorder="1" applyAlignment="1"/>
    <xf numFmtId="3" fontId="14" fillId="0" borderId="0" xfId="0" applyNumberFormat="1" applyFont="1" applyAlignment="1">
      <alignment horizontal="right"/>
    </xf>
    <xf numFmtId="3" fontId="37" fillId="0" borderId="0" xfId="0" applyNumberFormat="1" applyFont="1"/>
    <xf numFmtId="3" fontId="39" fillId="0" borderId="36" xfId="0" applyNumberFormat="1" applyFont="1" applyBorder="1" applyAlignment="1">
      <alignment horizontal="center"/>
    </xf>
    <xf numFmtId="3" fontId="37" fillId="4" borderId="0" xfId="0" applyNumberFormat="1" applyFont="1" applyFill="1"/>
    <xf numFmtId="0" fontId="37" fillId="4" borderId="0" xfId="0" applyFont="1" applyFill="1"/>
    <xf numFmtId="0" fontId="35" fillId="0" borderId="37" xfId="0" applyFont="1" applyBorder="1" applyAlignment="1">
      <alignment horizontal="center" vertical="center" wrapText="1"/>
    </xf>
    <xf numFmtId="0" fontId="37" fillId="0" borderId="38" xfId="0" applyFont="1" applyBorder="1" applyAlignment="1">
      <alignment horizontal="center" vertical="center" wrapText="1"/>
    </xf>
    <xf numFmtId="3" fontId="39" fillId="0" borderId="37" xfId="0" applyNumberFormat="1" applyFont="1" applyBorder="1" applyAlignment="1">
      <alignment horizontal="center"/>
    </xf>
    <xf numFmtId="41" fontId="37" fillId="0" borderId="3" xfId="0" applyNumberFormat="1" applyFont="1" applyBorder="1"/>
    <xf numFmtId="41" fontId="37" fillId="0" borderId="3" xfId="0" applyNumberFormat="1" applyFont="1" applyBorder="1" applyProtection="1"/>
    <xf numFmtId="41" fontId="50" fillId="0" borderId="3" xfId="0" applyNumberFormat="1" applyFont="1" applyBorder="1" applyProtection="1"/>
    <xf numFmtId="41" fontId="39" fillId="0" borderId="0" xfId="0" applyNumberFormat="1" applyFont="1"/>
    <xf numFmtId="0" fontId="39" fillId="0" borderId="0" xfId="0" applyFont="1"/>
    <xf numFmtId="41" fontId="37" fillId="0" borderId="3" xfId="0" applyNumberFormat="1" applyFont="1" applyFill="1" applyBorder="1"/>
    <xf numFmtId="41" fontId="37" fillId="0" borderId="3" xfId="0" applyNumberFormat="1" applyFont="1" applyFill="1" applyBorder="1" applyProtection="1"/>
    <xf numFmtId="41" fontId="41" fillId="3" borderId="3" xfId="0" applyNumberFormat="1" applyFont="1" applyFill="1" applyBorder="1"/>
    <xf numFmtId="41" fontId="41" fillId="3" borderId="3" xfId="0" applyNumberFormat="1" applyFont="1" applyFill="1" applyBorder="1" applyProtection="1"/>
    <xf numFmtId="3" fontId="41" fillId="0" borderId="0" xfId="0" applyNumberFormat="1" applyFont="1"/>
    <xf numFmtId="0" fontId="41" fillId="0" borderId="0" xfId="0" applyFont="1"/>
    <xf numFmtId="3" fontId="35" fillId="0" borderId="0" xfId="0" applyNumberFormat="1" applyFont="1"/>
    <xf numFmtId="0" fontId="36" fillId="0" borderId="0" xfId="0" applyFont="1"/>
    <xf numFmtId="0" fontId="42" fillId="0" borderId="0" xfId="0" applyFont="1" applyAlignment="1">
      <alignment horizontal="center"/>
    </xf>
    <xf numFmtId="0" fontId="51" fillId="0" borderId="0" xfId="0" applyFont="1"/>
    <xf numFmtId="41" fontId="41" fillId="0" borderId="3" xfId="0" applyNumberFormat="1" applyFont="1" applyBorder="1"/>
    <xf numFmtId="41" fontId="37" fillId="3" borderId="3" xfId="0" applyNumberFormat="1" applyFont="1" applyFill="1" applyBorder="1"/>
    <xf numFmtId="3" fontId="35" fillId="0" borderId="0" xfId="3" applyNumberFormat="1" applyFont="1"/>
    <xf numFmtId="0" fontId="36" fillId="0" borderId="0" xfId="0" applyFont="1" applyAlignment="1">
      <alignment horizontal="center"/>
    </xf>
    <xf numFmtId="41" fontId="39" fillId="0" borderId="3" xfId="0" applyNumberFormat="1" applyFont="1" applyBorder="1"/>
    <xf numFmtId="41" fontId="39" fillId="0" borderId="3" xfId="0" applyNumberFormat="1" applyFont="1" applyBorder="1" applyProtection="1"/>
    <xf numFmtId="3" fontId="36" fillId="0" borderId="0" xfId="0" applyNumberFormat="1" applyFont="1"/>
    <xf numFmtId="3" fontId="52" fillId="0" borderId="0" xfId="3" applyNumberFormat="1" applyFont="1"/>
    <xf numFmtId="41" fontId="39" fillId="4" borderId="0" xfId="0" applyNumberFormat="1" applyFont="1" applyFill="1"/>
    <xf numFmtId="3" fontId="35" fillId="4" borderId="0" xfId="0" applyNumberFormat="1" applyFont="1" applyFill="1"/>
    <xf numFmtId="41" fontId="53" fillId="0" borderId="3" xfId="0" applyNumberFormat="1" applyFont="1" applyBorder="1" applyProtection="1"/>
    <xf numFmtId="0" fontId="37" fillId="0" borderId="0" xfId="0" applyFont="1" applyAlignment="1">
      <alignment horizontal="center"/>
    </xf>
    <xf numFmtId="0" fontId="53" fillId="0" borderId="3" xfId="0" applyFont="1" applyBorder="1"/>
    <xf numFmtId="0" fontId="53" fillId="0" borderId="0" xfId="0" applyFont="1"/>
    <xf numFmtId="3" fontId="37" fillId="0" borderId="3" xfId="0" applyNumberFormat="1" applyFont="1" applyBorder="1"/>
    <xf numFmtId="41" fontId="37" fillId="0" borderId="39" xfId="0" applyNumberFormat="1" applyFont="1" applyBorder="1"/>
    <xf numFmtId="41" fontId="37" fillId="0" borderId="24" xfId="0" applyNumberFormat="1" applyFont="1" applyBorder="1"/>
    <xf numFmtId="41" fontId="35" fillId="0" borderId="21" xfId="0" applyNumberFormat="1" applyFont="1" applyBorder="1"/>
    <xf numFmtId="41" fontId="37" fillId="0" borderId="0" xfId="0" applyNumberFormat="1" applyFont="1"/>
    <xf numFmtId="41" fontId="53" fillId="0" borderId="0" xfId="0" applyNumberFormat="1" applyFont="1"/>
    <xf numFmtId="3" fontId="53" fillId="0" borderId="0" xfId="0" applyNumberFormat="1" applyFont="1"/>
    <xf numFmtId="41" fontId="44" fillId="0" borderId="0" xfId="0" applyNumberFormat="1" applyFont="1"/>
    <xf numFmtId="41" fontId="37" fillId="0" borderId="0" xfId="0" applyNumberFormat="1" applyFont="1" applyAlignment="1">
      <alignment horizontal="center"/>
    </xf>
    <xf numFmtId="14" fontId="14" fillId="0" borderId="0" xfId="0" applyNumberFormat="1" applyFont="1" applyAlignment="1">
      <alignment horizontal="center"/>
    </xf>
    <xf numFmtId="41" fontId="35" fillId="0" borderId="0" xfId="0" applyNumberFormat="1" applyFont="1"/>
    <xf numFmtId="41" fontId="35" fillId="0" borderId="0" xfId="0" applyNumberFormat="1" applyFont="1" applyAlignment="1">
      <alignment horizontal="center"/>
    </xf>
    <xf numFmtId="0" fontId="35" fillId="0" borderId="3" xfId="0" applyFont="1" applyFill="1" applyBorder="1" applyAlignment="1">
      <alignment horizontal="left" vertical="center" wrapText="1"/>
    </xf>
    <xf numFmtId="49" fontId="35" fillId="0" borderId="3" xfId="0" applyNumberFormat="1" applyFont="1" applyFill="1" applyBorder="1" applyAlignment="1">
      <alignment horizontal="center"/>
    </xf>
    <xf numFmtId="0" fontId="35" fillId="0" borderId="3" xfId="0" applyFont="1" applyFill="1" applyBorder="1" applyAlignment="1">
      <alignment wrapText="1"/>
    </xf>
    <xf numFmtId="0" fontId="35" fillId="0" borderId="3" xfId="0" applyFont="1" applyFill="1" applyBorder="1" applyAlignment="1">
      <alignment vertical="center" wrapText="1"/>
    </xf>
    <xf numFmtId="0" fontId="46" fillId="0" borderId="3" xfId="0" applyFont="1" applyBorder="1" applyAlignment="1">
      <alignment horizontal="center"/>
    </xf>
    <xf numFmtId="37" fontId="44" fillId="0" borderId="0" xfId="0" applyNumberFormat="1" applyFont="1"/>
    <xf numFmtId="3" fontId="39" fillId="0" borderId="3" xfId="0" applyNumberFormat="1" applyFont="1" applyBorder="1"/>
    <xf numFmtId="3" fontId="53" fillId="0" borderId="3" xfId="0" applyNumberFormat="1" applyFont="1" applyBorder="1"/>
    <xf numFmtId="0" fontId="37" fillId="4" borderId="3" xfId="0" applyFont="1" applyFill="1" applyBorder="1" applyAlignment="1">
      <alignment horizontal="center"/>
    </xf>
    <xf numFmtId="41" fontId="37" fillId="4" borderId="3" xfId="0" applyNumberFormat="1" applyFont="1" applyFill="1" applyBorder="1"/>
    <xf numFmtId="0" fontId="31" fillId="0" borderId="0" xfId="0" applyFont="1" applyFill="1" applyBorder="1" applyAlignment="1"/>
    <xf numFmtId="0" fontId="14" fillId="0" borderId="0" xfId="0" applyFont="1" applyFill="1" applyBorder="1" applyAlignment="1">
      <alignment horizontal="left" indent="1"/>
    </xf>
    <xf numFmtId="164" fontId="31" fillId="0" borderId="0" xfId="3" applyNumberFormat="1" applyFont="1" applyFill="1" applyBorder="1" applyAlignment="1"/>
    <xf numFmtId="0" fontId="35" fillId="5" borderId="0" xfId="0" applyFont="1" applyFill="1" applyAlignment="1">
      <alignment horizontal="center"/>
    </xf>
    <xf numFmtId="41" fontId="37" fillId="5" borderId="3" xfId="0" applyNumberFormat="1" applyFont="1" applyFill="1" applyBorder="1"/>
    <xf numFmtId="0" fontId="31" fillId="0" borderId="26" xfId="0" applyFont="1" applyBorder="1" applyAlignment="1">
      <alignment horizontal="center" vertical="center" wrapText="1"/>
    </xf>
    <xf numFmtId="164" fontId="31" fillId="0" borderId="26" xfId="3" applyNumberFormat="1" applyFont="1" applyBorder="1" applyAlignment="1">
      <alignment horizontal="center" vertical="center" wrapText="1"/>
    </xf>
    <xf numFmtId="41" fontId="35" fillId="0" borderId="0" xfId="0" applyNumberFormat="1" applyFont="1" applyAlignment="1">
      <alignment horizontal="right"/>
    </xf>
    <xf numFmtId="0" fontId="37" fillId="0" borderId="3" xfId="0" applyFont="1" applyFill="1" applyBorder="1" applyAlignment="1">
      <alignment horizontal="left"/>
    </xf>
    <xf numFmtId="0" fontId="39" fillId="0" borderId="3" xfId="0" applyFont="1" applyFill="1" applyBorder="1"/>
    <xf numFmtId="0" fontId="37" fillId="0" borderId="0" xfId="0" applyFont="1" applyFill="1"/>
    <xf numFmtId="164" fontId="37" fillId="0" borderId="3" xfId="3" applyNumberFormat="1" applyFont="1" applyFill="1" applyBorder="1"/>
    <xf numFmtId="3" fontId="39" fillId="0" borderId="3" xfId="0" applyNumberFormat="1" applyFont="1" applyFill="1" applyBorder="1"/>
    <xf numFmtId="3" fontId="37" fillId="0" borderId="3" xfId="0" applyNumberFormat="1" applyFont="1" applyFill="1" applyBorder="1"/>
    <xf numFmtId="41" fontId="37" fillId="0" borderId="39" xfId="0" applyNumberFormat="1" applyFont="1" applyFill="1" applyBorder="1"/>
    <xf numFmtId="41" fontId="37" fillId="0" borderId="39" xfId="0" applyNumberFormat="1" applyFont="1" applyFill="1" applyBorder="1" applyProtection="1"/>
    <xf numFmtId="0" fontId="35" fillId="0" borderId="24" xfId="0" applyFont="1" applyFill="1" applyBorder="1"/>
    <xf numFmtId="41" fontId="37" fillId="0" borderId="24" xfId="0" applyNumberFormat="1" applyFont="1" applyFill="1" applyBorder="1"/>
    <xf numFmtId="0" fontId="35" fillId="0" borderId="21" xfId="0" applyFont="1" applyFill="1" applyBorder="1"/>
    <xf numFmtId="41" fontId="53" fillId="0" borderId="3" xfId="0" applyNumberFormat="1" applyFont="1" applyFill="1" applyBorder="1" applyProtection="1"/>
    <xf numFmtId="0" fontId="40" fillId="0" borderId="3" xfId="0" applyFont="1" applyFill="1" applyBorder="1" applyAlignment="1">
      <alignment horizontal="center"/>
    </xf>
    <xf numFmtId="0" fontId="37" fillId="0" borderId="39" xfId="0" applyFont="1" applyFill="1" applyBorder="1" applyAlignment="1">
      <alignment horizontal="center"/>
    </xf>
    <xf numFmtId="0" fontId="37" fillId="0" borderId="6" xfId="0" applyFont="1" applyFill="1" applyBorder="1" applyAlignment="1">
      <alignment horizontal="center"/>
    </xf>
    <xf numFmtId="0" fontId="39" fillId="0" borderId="39" xfId="0" applyFont="1" applyFill="1" applyBorder="1" applyAlignment="1">
      <alignment horizontal="center"/>
    </xf>
    <xf numFmtId="0" fontId="14" fillId="0" borderId="3" xfId="0" applyFont="1" applyFill="1" applyBorder="1"/>
    <xf numFmtId="0" fontId="40" fillId="0" borderId="3" xfId="0" applyFont="1" applyFill="1" applyBorder="1"/>
    <xf numFmtId="41" fontId="31" fillId="0" borderId="21" xfId="0" applyNumberFormat="1" applyFont="1" applyFill="1" applyBorder="1"/>
    <xf numFmtId="41" fontId="31" fillId="0" borderId="34" xfId="0" applyNumberFormat="1" applyFont="1" applyFill="1" applyBorder="1"/>
    <xf numFmtId="164" fontId="14" fillId="0" borderId="0" xfId="3" applyNumberFormat="1" applyFont="1" applyFill="1" applyBorder="1"/>
    <xf numFmtId="164" fontId="38" fillId="0" borderId="3" xfId="3" applyNumberFormat="1" applyFont="1" applyFill="1" applyBorder="1"/>
    <xf numFmtId="0" fontId="14" fillId="0" borderId="0" xfId="21" applyFont="1"/>
    <xf numFmtId="170" fontId="40" fillId="0" borderId="0" xfId="8" applyFont="1" applyFill="1" applyAlignment="1">
      <alignment horizontal="right" wrapText="1"/>
    </xf>
    <xf numFmtId="41" fontId="60" fillId="0" borderId="0" xfId="0" applyNumberFormat="1" applyFont="1" applyFill="1"/>
    <xf numFmtId="0" fontId="45" fillId="0" borderId="0" xfId="21" applyFont="1"/>
    <xf numFmtId="3" fontId="40" fillId="0" borderId="3" xfId="0" applyNumberFormat="1" applyFont="1" applyFill="1" applyBorder="1" applyAlignment="1">
      <alignment horizontal="right"/>
    </xf>
    <xf numFmtId="49" fontId="35" fillId="0" borderId="0" xfId="0" applyNumberFormat="1" applyFont="1" applyFill="1" applyAlignment="1">
      <alignment horizontal="center"/>
    </xf>
    <xf numFmtId="49" fontId="35" fillId="0" borderId="0" xfId="0" applyNumberFormat="1" applyFont="1" applyFill="1" applyAlignment="1">
      <alignment horizontal="right"/>
    </xf>
    <xf numFmtId="0" fontId="35" fillId="0" borderId="0" xfId="0" applyNumberFormat="1" applyFont="1" applyFill="1" applyAlignment="1">
      <alignment horizontal="left"/>
    </xf>
    <xf numFmtId="0" fontId="35" fillId="0" borderId="0" xfId="0" applyFont="1" applyFill="1"/>
    <xf numFmtId="0" fontId="35" fillId="0" borderId="0" xfId="0" applyFont="1" applyFill="1" applyAlignment="1">
      <alignment horizontal="right"/>
    </xf>
    <xf numFmtId="3" fontId="35" fillId="0" borderId="0" xfId="0" applyNumberFormat="1" applyFont="1" applyFill="1"/>
    <xf numFmtId="3" fontId="35" fillId="0" borderId="0" xfId="0" applyNumberFormat="1" applyFont="1" applyFill="1" applyAlignment="1">
      <alignment horizontal="right"/>
    </xf>
    <xf numFmtId="170" fontId="40" fillId="0" borderId="0" xfId="8" applyFont="1" applyFill="1"/>
    <xf numFmtId="0" fontId="56" fillId="0" borderId="0" xfId="21" applyFont="1" applyFill="1" applyBorder="1"/>
    <xf numFmtId="0" fontId="56" fillId="0" borderId="0" xfId="21" applyFont="1"/>
    <xf numFmtId="0" fontId="57" fillId="0" borderId="0" xfId="21" applyFont="1"/>
    <xf numFmtId="0" fontId="56" fillId="0" borderId="0" xfId="21" applyFont="1" applyAlignment="1">
      <alignment horizontal="right"/>
    </xf>
    <xf numFmtId="0" fontId="61" fillId="0" borderId="0" xfId="21" applyFont="1" applyAlignment="1">
      <alignment horizontal="right"/>
    </xf>
    <xf numFmtId="41" fontId="56" fillId="0" borderId="0" xfId="21" applyNumberFormat="1" applyFont="1"/>
    <xf numFmtId="0" fontId="63" fillId="0" borderId="0" xfId="21" applyFont="1"/>
    <xf numFmtId="0" fontId="44" fillId="0" borderId="0" xfId="21" applyFont="1" applyAlignment="1">
      <alignment horizontal="right"/>
    </xf>
    <xf numFmtId="0" fontId="44" fillId="0" borderId="0" xfId="21" applyFont="1"/>
    <xf numFmtId="0" fontId="38" fillId="0" borderId="0" xfId="21" applyFont="1"/>
    <xf numFmtId="3" fontId="56" fillId="0" borderId="0" xfId="21" applyNumberFormat="1" applyFont="1"/>
    <xf numFmtId="3" fontId="56" fillId="0" borderId="0" xfId="21" applyNumberFormat="1" applyFont="1" applyBorder="1"/>
    <xf numFmtId="3" fontId="45" fillId="0" borderId="0" xfId="21" applyNumberFormat="1" applyFont="1" applyBorder="1" applyAlignment="1">
      <alignment horizontal="right"/>
    </xf>
    <xf numFmtId="3" fontId="44" fillId="0" borderId="0" xfId="21" applyNumberFormat="1" applyFont="1" applyBorder="1" applyAlignment="1">
      <alignment horizontal="right"/>
    </xf>
    <xf numFmtId="3" fontId="45" fillId="0" borderId="0" xfId="21" applyNumberFormat="1" applyFont="1" applyBorder="1" applyAlignment="1">
      <alignment horizontal="right" wrapText="1"/>
    </xf>
    <xf numFmtId="3" fontId="14" fillId="0" borderId="0" xfId="21" applyNumberFormat="1" applyFont="1" applyAlignment="1">
      <alignment horizontal="right"/>
    </xf>
    <xf numFmtId="3" fontId="44" fillId="0" borderId="9" xfId="21" applyNumberFormat="1" applyFont="1" applyBorder="1" applyAlignment="1">
      <alignment horizontal="right"/>
    </xf>
    <xf numFmtId="3" fontId="44" fillId="0" borderId="0" xfId="21" applyNumberFormat="1" applyFont="1" applyBorder="1"/>
    <xf numFmtId="3" fontId="14" fillId="0" borderId="0" xfId="21" applyNumberFormat="1" applyFont="1"/>
    <xf numFmtId="3" fontId="45" fillId="0" borderId="0" xfId="3" applyNumberFormat="1" applyFont="1" applyBorder="1" applyAlignment="1">
      <alignment horizontal="right" wrapText="1"/>
    </xf>
    <xf numFmtId="3" fontId="45" fillId="0" borderId="0" xfId="21" applyNumberFormat="1" applyFont="1"/>
    <xf numFmtId="3" fontId="44" fillId="0" borderId="0" xfId="3" applyNumberFormat="1" applyFont="1" applyBorder="1" applyAlignment="1">
      <alignment horizontal="right" wrapText="1"/>
    </xf>
    <xf numFmtId="3" fontId="44" fillId="0" borderId="0" xfId="3" applyNumberFormat="1" applyFont="1" applyBorder="1"/>
    <xf numFmtId="3" fontId="45" fillId="0" borderId="40" xfId="3" applyNumberFormat="1" applyFont="1" applyBorder="1" applyAlignment="1">
      <alignment horizontal="right" wrapText="1"/>
    </xf>
    <xf numFmtId="3" fontId="45" fillId="0" borderId="0" xfId="3" applyNumberFormat="1" applyFont="1" applyBorder="1"/>
    <xf numFmtId="3" fontId="44" fillId="0" borderId="0" xfId="3" applyNumberFormat="1" applyFont="1" applyFill="1" applyBorder="1" applyAlignment="1">
      <alignment horizontal="right" wrapText="1"/>
    </xf>
    <xf numFmtId="3" fontId="62" fillId="0" borderId="0" xfId="3" applyNumberFormat="1" applyFont="1" applyBorder="1" applyAlignment="1">
      <alignment horizontal="right" wrapText="1"/>
    </xf>
    <xf numFmtId="3" fontId="61" fillId="0" borderId="0" xfId="3" applyNumberFormat="1" applyFont="1" applyBorder="1"/>
    <xf numFmtId="3" fontId="61" fillId="0" borderId="0" xfId="3" applyNumberFormat="1" applyFont="1" applyBorder="1" applyAlignment="1">
      <alignment horizontal="right"/>
    </xf>
    <xf numFmtId="3" fontId="63" fillId="0" borderId="0" xfId="3" applyNumberFormat="1" applyFont="1" applyBorder="1" applyAlignment="1">
      <alignment horizontal="right" wrapText="1"/>
    </xf>
    <xf numFmtId="37" fontId="45" fillId="0" borderId="0" xfId="3" applyNumberFormat="1" applyFont="1" applyBorder="1" applyAlignment="1">
      <alignment horizontal="right" wrapText="1"/>
    </xf>
    <xf numFmtId="37" fontId="44" fillId="0" borderId="0" xfId="3" applyNumberFormat="1" applyFont="1" applyBorder="1" applyAlignment="1">
      <alignment horizontal="right" wrapText="1"/>
    </xf>
    <xf numFmtId="37" fontId="45" fillId="0" borderId="40" xfId="3" applyNumberFormat="1" applyFont="1" applyBorder="1" applyAlignment="1">
      <alignment horizontal="right" wrapText="1"/>
    </xf>
    <xf numFmtId="37" fontId="44" fillId="0" borderId="0" xfId="3" applyNumberFormat="1" applyFont="1" applyBorder="1"/>
    <xf numFmtId="37" fontId="44" fillId="0" borderId="0" xfId="3" applyNumberFormat="1" applyFont="1" applyBorder="1" applyAlignment="1">
      <alignment horizontal="right"/>
    </xf>
    <xf numFmtId="37" fontId="45" fillId="0" borderId="0" xfId="3" applyNumberFormat="1" applyFont="1" applyBorder="1"/>
    <xf numFmtId="0" fontId="40" fillId="0" borderId="0" xfId="0" applyFont="1" applyFill="1"/>
    <xf numFmtId="0" fontId="59" fillId="0" borderId="0" xfId="0" applyFont="1" applyFill="1" applyAlignment="1">
      <alignment wrapText="1"/>
    </xf>
    <xf numFmtId="3" fontId="44" fillId="0" borderId="0" xfId="0" applyNumberFormat="1" applyFont="1" applyFill="1"/>
    <xf numFmtId="37" fontId="44" fillId="0" borderId="0" xfId="0" applyNumberFormat="1" applyFont="1" applyFill="1"/>
    <xf numFmtId="37" fontId="47" fillId="0" borderId="0" xfId="3" applyNumberFormat="1" applyFont="1" applyBorder="1" applyAlignment="1">
      <alignment horizontal="right" wrapText="1"/>
    </xf>
    <xf numFmtId="170" fontId="9" fillId="0" borderId="40" xfId="8" applyFont="1" applyFill="1" applyBorder="1"/>
    <xf numFmtId="164" fontId="9" fillId="0" borderId="0" xfId="3" applyNumberFormat="1" applyFont="1" applyFill="1" applyBorder="1" applyAlignment="1">
      <alignment horizontal="center" vertical="center" wrapText="1"/>
    </xf>
    <xf numFmtId="170" fontId="1" fillId="0" borderId="0" xfId="8" applyFont="1" applyFill="1"/>
    <xf numFmtId="170" fontId="1" fillId="0" borderId="9" xfId="8" applyFont="1" applyFill="1" applyBorder="1"/>
    <xf numFmtId="0" fontId="1" fillId="0" borderId="0" xfId="20" applyFont="1" applyFill="1" applyBorder="1" applyProtection="1"/>
    <xf numFmtId="0" fontId="44" fillId="0" borderId="0" xfId="0" applyFont="1" applyFill="1"/>
    <xf numFmtId="0" fontId="35" fillId="0" borderId="0" xfId="0" applyFont="1" applyFill="1" applyAlignment="1">
      <alignment horizontal="center"/>
    </xf>
    <xf numFmtId="0" fontId="45" fillId="0" borderId="0" xfId="0" applyFont="1" applyFill="1"/>
    <xf numFmtId="0" fontId="1" fillId="0" borderId="0" xfId="0" applyFont="1" applyFill="1"/>
    <xf numFmtId="0" fontId="9" fillId="0" borderId="0" xfId="0" applyFont="1" applyFill="1" applyAlignment="1"/>
    <xf numFmtId="0" fontId="1" fillId="0" borderId="0" xfId="0" applyFont="1" applyFill="1" applyAlignment="1"/>
    <xf numFmtId="37" fontId="44" fillId="0" borderId="41" xfId="0" applyNumberFormat="1" applyFont="1" applyFill="1" applyBorder="1" applyAlignment="1">
      <alignment vertical="top"/>
    </xf>
    <xf numFmtId="0" fontId="44" fillId="0" borderId="0" xfId="0" applyFont="1" applyFill="1" applyAlignment="1"/>
    <xf numFmtId="164" fontId="9" fillId="0" borderId="3" xfId="3" applyNumberFormat="1" applyFont="1" applyFill="1" applyBorder="1"/>
    <xf numFmtId="0" fontId="9" fillId="0" borderId="0" xfId="0" applyFont="1" applyFill="1"/>
    <xf numFmtId="0" fontId="9" fillId="0" borderId="0" xfId="0" applyFont="1" applyFill="1" applyAlignment="1">
      <alignment horizontal="left"/>
    </xf>
    <xf numFmtId="3" fontId="1" fillId="0" borderId="0" xfId="0" applyNumberFormat="1" applyFont="1" applyFill="1"/>
    <xf numFmtId="0" fontId="9" fillId="0" borderId="0" xfId="0" applyFont="1" applyFill="1" applyBorder="1" applyAlignment="1"/>
    <xf numFmtId="0" fontId="9" fillId="0" borderId="42" xfId="0" applyFont="1" applyFill="1" applyBorder="1" applyAlignment="1">
      <alignment horizontal="center"/>
    </xf>
    <xf numFmtId="0" fontId="9" fillId="0" borderId="4" xfId="0" applyFont="1" applyFill="1" applyBorder="1" applyAlignment="1">
      <alignment horizontal="center"/>
    </xf>
    <xf numFmtId="3" fontId="1" fillId="0" borderId="0" xfId="0" applyNumberFormat="1" applyFont="1" applyFill="1" applyAlignment="1">
      <alignment horizontal="center"/>
    </xf>
    <xf numFmtId="0" fontId="1" fillId="0" borderId="0" xfId="0" applyFont="1" applyFill="1" applyAlignment="1">
      <alignment horizontal="center"/>
    </xf>
    <xf numFmtId="0" fontId="9" fillId="0" borderId="0" xfId="0" applyFont="1" applyFill="1" applyBorder="1"/>
    <xf numFmtId="37" fontId="1" fillId="0" borderId="0" xfId="0" applyNumberFormat="1" applyFont="1" applyFill="1"/>
    <xf numFmtId="37" fontId="40" fillId="0" borderId="0" xfId="0" applyNumberFormat="1" applyFont="1" applyFill="1" applyAlignment="1">
      <alignment horizontal="right"/>
    </xf>
    <xf numFmtId="0" fontId="45" fillId="0" borderId="42" xfId="0" applyFont="1" applyFill="1" applyBorder="1" applyAlignment="1">
      <alignment horizontal="center" vertical="center"/>
    </xf>
    <xf numFmtId="0" fontId="45" fillId="0" borderId="4" xfId="0" applyFont="1" applyFill="1" applyBorder="1" applyAlignment="1">
      <alignment horizontal="center" vertical="center" wrapText="1"/>
    </xf>
    <xf numFmtId="37" fontId="45" fillId="0" borderId="4" xfId="0" applyNumberFormat="1" applyFont="1" applyFill="1" applyBorder="1" applyAlignment="1">
      <alignment horizontal="center" vertical="center" wrapText="1"/>
    </xf>
    <xf numFmtId="14" fontId="45" fillId="0" borderId="4" xfId="0" applyNumberFormat="1" applyFont="1" applyFill="1" applyBorder="1" applyAlignment="1">
      <alignment horizontal="center" vertical="center" wrapText="1"/>
    </xf>
    <xf numFmtId="37" fontId="9" fillId="0" borderId="4" xfId="0" applyNumberFormat="1" applyFont="1" applyFill="1" applyBorder="1" applyAlignment="1">
      <alignment horizontal="center"/>
    </xf>
    <xf numFmtId="0" fontId="45" fillId="0" borderId="43" xfId="0" applyFont="1" applyFill="1" applyBorder="1"/>
    <xf numFmtId="0" fontId="44" fillId="0" borderId="43" xfId="0" applyFont="1" applyFill="1" applyBorder="1" applyAlignment="1">
      <alignment horizontal="center" vertical="top"/>
    </xf>
    <xf numFmtId="0" fontId="44" fillId="0" borderId="43" xfId="0" applyFont="1" applyFill="1" applyBorder="1" applyAlignment="1">
      <alignment horizontal="center" vertical="top" wrapText="1"/>
    </xf>
    <xf numFmtId="37" fontId="44" fillId="0" borderId="43" xfId="0" applyNumberFormat="1" applyFont="1" applyFill="1" applyBorder="1" applyAlignment="1">
      <alignment vertical="top"/>
    </xf>
    <xf numFmtId="0" fontId="44" fillId="0" borderId="0" xfId="0" applyFont="1" applyFill="1" applyAlignment="1">
      <alignment vertical="top"/>
    </xf>
    <xf numFmtId="0" fontId="44" fillId="0" borderId="41" xfId="0" applyFont="1" applyFill="1" applyBorder="1"/>
    <xf numFmtId="0" fontId="45" fillId="0" borderId="41" xfId="0" quotePrefix="1" applyFont="1" applyFill="1" applyBorder="1" applyAlignment="1">
      <alignment horizontal="center" vertical="top"/>
    </xf>
    <xf numFmtId="0" fontId="44" fillId="0" borderId="41" xfId="0" applyFont="1" applyFill="1" applyBorder="1" applyAlignment="1">
      <alignment horizontal="center" vertical="top" wrapText="1"/>
    </xf>
    <xf numFmtId="41" fontId="45" fillId="0" borderId="41" xfId="0" applyNumberFormat="1" applyFont="1" applyFill="1" applyBorder="1" applyAlignment="1">
      <alignment vertical="top"/>
    </xf>
    <xf numFmtId="37" fontId="45" fillId="0" borderId="41" xfId="0" applyNumberFormat="1" applyFont="1" applyFill="1" applyBorder="1" applyAlignment="1">
      <alignment vertical="top"/>
    </xf>
    <xf numFmtId="0" fontId="45" fillId="0" borderId="41" xfId="0" applyFont="1" applyFill="1" applyBorder="1"/>
    <xf numFmtId="1" fontId="44" fillId="0" borderId="41" xfId="0" quotePrefix="1" applyNumberFormat="1" applyFont="1" applyFill="1" applyBorder="1" applyAlignment="1">
      <alignment horizontal="center" vertical="top"/>
    </xf>
    <xf numFmtId="0" fontId="44" fillId="0" borderId="41" xfId="0" quotePrefix="1" applyFont="1" applyFill="1" applyBorder="1" applyAlignment="1">
      <alignment horizontal="center" vertical="top" wrapText="1"/>
    </xf>
    <xf numFmtId="0" fontId="44" fillId="0" borderId="41" xfId="0" quotePrefix="1" applyFont="1" applyFill="1" applyBorder="1" applyAlignment="1">
      <alignment horizontal="center" vertical="top"/>
    </xf>
    <xf numFmtId="0" fontId="45" fillId="0" borderId="41" xfId="0" applyFont="1" applyFill="1" applyBorder="1" applyAlignment="1">
      <alignment horizontal="center"/>
    </xf>
    <xf numFmtId="0" fontId="45" fillId="0" borderId="41" xfId="0" quotePrefix="1" applyFont="1" applyFill="1" applyBorder="1" applyAlignment="1">
      <alignment horizontal="center" vertical="top" wrapText="1"/>
    </xf>
    <xf numFmtId="0" fontId="45" fillId="0" borderId="0" xfId="0" applyFont="1" applyFill="1" applyAlignment="1">
      <alignment vertical="top"/>
    </xf>
    <xf numFmtId="0" fontId="44" fillId="0" borderId="41" xfId="0" applyFont="1" applyFill="1" applyBorder="1" applyAlignment="1">
      <alignment horizontal="center"/>
    </xf>
    <xf numFmtId="0" fontId="45" fillId="0" borderId="41" xfId="0" applyFont="1" applyFill="1" applyBorder="1" applyAlignment="1">
      <alignment horizontal="center" vertical="top" wrapText="1"/>
    </xf>
    <xf numFmtId="0" fontId="45" fillId="0" borderId="44" xfId="0" applyFont="1" applyFill="1" applyBorder="1"/>
    <xf numFmtId="0" fontId="45" fillId="0" borderId="44" xfId="0" applyFont="1" applyFill="1" applyBorder="1" applyAlignment="1">
      <alignment horizontal="center"/>
    </xf>
    <xf numFmtId="0" fontId="44" fillId="0" borderId="44" xfId="0" quotePrefix="1" applyFont="1" applyFill="1" applyBorder="1" applyAlignment="1">
      <alignment horizontal="center" vertical="top" wrapText="1"/>
    </xf>
    <xf numFmtId="0" fontId="1" fillId="0" borderId="0" xfId="0" applyFont="1" applyFill="1" applyBorder="1" applyAlignment="1"/>
    <xf numFmtId="0" fontId="1" fillId="0" borderId="0" xfId="0" quotePrefix="1" applyFont="1" applyFill="1" applyBorder="1" applyAlignment="1">
      <alignment horizontal="center"/>
    </xf>
    <xf numFmtId="0" fontId="1" fillId="0" borderId="0" xfId="0" quotePrefix="1" applyFont="1" applyFill="1" applyBorder="1" applyAlignment="1">
      <alignment horizontal="center" vertical="top" wrapText="1"/>
    </xf>
    <xf numFmtId="0" fontId="1" fillId="0" borderId="0" xfId="0" applyFont="1" applyFill="1" applyBorder="1"/>
    <xf numFmtId="37" fontId="1" fillId="0" borderId="0" xfId="0" applyNumberFormat="1" applyFont="1" applyFill="1" applyBorder="1"/>
    <xf numFmtId="0" fontId="44" fillId="0" borderId="0" xfId="0" applyFont="1" applyFill="1" applyBorder="1" applyAlignment="1"/>
    <xf numFmtId="0" fontId="44" fillId="0" borderId="0" xfId="0" quotePrefix="1" applyFont="1" applyFill="1" applyBorder="1" applyAlignment="1">
      <alignment horizontal="center"/>
    </xf>
    <xf numFmtId="0" fontId="44" fillId="0" borderId="0" xfId="0" quotePrefix="1" applyFont="1" applyFill="1" applyBorder="1" applyAlignment="1">
      <alignment horizontal="center" vertical="top" wrapText="1"/>
    </xf>
    <xf numFmtId="37" fontId="44" fillId="0" borderId="0" xfId="0" applyNumberFormat="1" applyFont="1" applyFill="1" applyBorder="1" applyAlignment="1">
      <alignment horizontal="center"/>
    </xf>
    <xf numFmtId="0" fontId="45" fillId="0" borderId="0" xfId="0" applyFont="1" applyFill="1" applyBorder="1" applyAlignment="1"/>
    <xf numFmtId="37" fontId="45" fillId="0" borderId="0" xfId="0" applyNumberFormat="1" applyFont="1" applyFill="1" applyBorder="1" applyAlignment="1">
      <alignment horizontal="center"/>
    </xf>
    <xf numFmtId="0" fontId="44" fillId="0" borderId="0" xfId="0" applyFont="1" applyFill="1" applyBorder="1"/>
    <xf numFmtId="0" fontId="44" fillId="0" borderId="0" xfId="0" applyFont="1" applyFill="1" applyBorder="1" applyAlignment="1">
      <alignment horizontal="center" vertical="top" wrapText="1"/>
    </xf>
    <xf numFmtId="37" fontId="44" fillId="0" borderId="0" xfId="0" applyNumberFormat="1" applyFont="1" applyFill="1" applyBorder="1"/>
    <xf numFmtId="0" fontId="44" fillId="0" borderId="0" xfId="0" applyFont="1" applyFill="1" applyAlignment="1">
      <alignment horizontal="center"/>
    </xf>
    <xf numFmtId="0" fontId="44" fillId="0" borderId="0" xfId="0" applyFont="1" applyFill="1" applyAlignment="1">
      <alignment horizontal="center" vertical="top" wrapText="1"/>
    </xf>
    <xf numFmtId="0" fontId="45" fillId="0" borderId="0" xfId="0" applyFont="1" applyFill="1" applyBorder="1" applyAlignment="1">
      <alignment horizontal="center"/>
    </xf>
    <xf numFmtId="37" fontId="45" fillId="0" borderId="44" xfId="0" applyNumberFormat="1" applyFont="1" applyFill="1" applyBorder="1" applyAlignment="1">
      <alignment vertical="top"/>
    </xf>
    <xf numFmtId="0" fontId="1" fillId="0" borderId="0" xfId="0" applyFont="1" applyFill="1" applyBorder="1" applyAlignment="1">
      <alignment vertical="top"/>
    </xf>
    <xf numFmtId="41" fontId="1" fillId="0" borderId="0" xfId="0" applyNumberFormat="1" applyFont="1" applyFill="1"/>
    <xf numFmtId="0" fontId="9" fillId="0" borderId="0" xfId="0" applyFont="1" applyFill="1" applyAlignment="1">
      <alignment horizontal="center"/>
    </xf>
    <xf numFmtId="3" fontId="37" fillId="0" borderId="0" xfId="0" applyNumberFormat="1" applyFont="1" applyFill="1"/>
    <xf numFmtId="0" fontId="55" fillId="0" borderId="0" xfId="0" applyFont="1" applyFill="1" applyAlignment="1">
      <alignment horizontal="right"/>
    </xf>
    <xf numFmtId="0" fontId="1" fillId="0" borderId="0" xfId="0" applyFont="1" applyFill="1" applyAlignment="1">
      <alignment wrapText="1"/>
    </xf>
    <xf numFmtId="0" fontId="1" fillId="0" borderId="0" xfId="0" applyFont="1" applyFill="1" applyAlignment="1">
      <alignment vertical="top"/>
    </xf>
    <xf numFmtId="0" fontId="9" fillId="0" borderId="0" xfId="0" applyFont="1" applyFill="1" applyAlignment="1">
      <alignment horizontal="left" indent="1"/>
    </xf>
    <xf numFmtId="0" fontId="1" fillId="0" borderId="0" xfId="0" applyFont="1" applyFill="1" applyAlignment="1">
      <alignment horizontal="left" indent="1"/>
    </xf>
    <xf numFmtId="0" fontId="1" fillId="0" borderId="0" xfId="0" applyFont="1" applyFill="1" applyAlignment="1">
      <alignment horizontal="left" vertical="top" indent="1"/>
    </xf>
    <xf numFmtId="0" fontId="1" fillId="0" borderId="0" xfId="0" quotePrefix="1" applyFont="1" applyFill="1" applyAlignment="1">
      <alignment horizontal="center"/>
    </xf>
    <xf numFmtId="16" fontId="1" fillId="0" borderId="0" xfId="0" quotePrefix="1" applyNumberFormat="1" applyFont="1" applyFill="1" applyAlignment="1">
      <alignment horizontal="center"/>
    </xf>
    <xf numFmtId="3" fontId="37" fillId="0" borderId="0" xfId="0" applyNumberFormat="1" applyFont="1" applyFill="1" applyBorder="1"/>
    <xf numFmtId="0" fontId="37" fillId="0" borderId="0" xfId="0" applyFont="1" applyFill="1" applyBorder="1"/>
    <xf numFmtId="0" fontId="9" fillId="0" borderId="0" xfId="0" applyFont="1" applyFill="1" applyBorder="1" applyAlignment="1">
      <alignment horizontal="left"/>
    </xf>
    <xf numFmtId="0" fontId="9" fillId="0" borderId="0" xfId="0" applyFont="1" applyFill="1" applyAlignment="1">
      <alignment horizontal="right"/>
    </xf>
    <xf numFmtId="0" fontId="1" fillId="0" borderId="0" xfId="0" quotePrefix="1" applyFont="1" applyFill="1"/>
    <xf numFmtId="41" fontId="9" fillId="0" borderId="0" xfId="0" applyNumberFormat="1" applyFont="1" applyFill="1"/>
    <xf numFmtId="0" fontId="1" fillId="0" borderId="0" xfId="23" applyFont="1" applyFill="1" applyBorder="1" applyProtection="1"/>
    <xf numFmtId="0" fontId="1" fillId="0" borderId="0" xfId="21" applyFont="1" applyFill="1"/>
    <xf numFmtId="170" fontId="1" fillId="0" borderId="0" xfId="8" applyFont="1" applyFill="1" applyBorder="1" applyAlignment="1">
      <alignment horizontal="right"/>
    </xf>
    <xf numFmtId="41" fontId="35" fillId="0" borderId="0" xfId="0" applyNumberFormat="1" applyFont="1" applyFill="1"/>
    <xf numFmtId="0" fontId="35" fillId="0" borderId="0" xfId="0" applyFont="1" applyFill="1" applyAlignment="1"/>
    <xf numFmtId="0" fontId="16" fillId="0" borderId="0" xfId="0" applyFont="1" applyFill="1" applyAlignment="1">
      <alignment wrapText="1"/>
    </xf>
    <xf numFmtId="0" fontId="9" fillId="0" borderId="0" xfId="0" applyFont="1" applyFill="1" applyAlignment="1">
      <alignment wrapText="1"/>
    </xf>
    <xf numFmtId="0" fontId="40" fillId="0" borderId="0" xfId="0" applyFont="1" applyFill="1" applyAlignment="1">
      <alignment wrapText="1"/>
    </xf>
    <xf numFmtId="0" fontId="1" fillId="0" borderId="0" xfId="0" applyFont="1" applyFill="1" applyAlignment="1">
      <alignment horizontal="justify" vertical="top" wrapText="1"/>
    </xf>
    <xf numFmtId="0" fontId="9" fillId="0" borderId="0" xfId="0" applyFont="1" applyFill="1" applyAlignment="1">
      <alignment horizontal="right" wrapText="1"/>
    </xf>
    <xf numFmtId="0" fontId="9" fillId="0" borderId="0" xfId="0" applyFont="1" applyFill="1" applyAlignment="1">
      <alignment horizontal="right" vertical="top" wrapText="1"/>
    </xf>
    <xf numFmtId="0" fontId="9" fillId="0" borderId="0" xfId="0" applyFont="1" applyFill="1" applyAlignment="1">
      <alignment horizontal="justify" vertical="top" wrapText="1"/>
    </xf>
    <xf numFmtId="0" fontId="1" fillId="0" borderId="9" xfId="0" applyFont="1" applyFill="1" applyBorder="1" applyAlignment="1">
      <alignment horizontal="right" wrapText="1"/>
    </xf>
    <xf numFmtId="164" fontId="9" fillId="0" borderId="0" xfId="8" applyNumberFormat="1" applyFont="1" applyFill="1"/>
    <xf numFmtId="170" fontId="9" fillId="0" borderId="0" xfId="8" applyFont="1" applyFill="1"/>
    <xf numFmtId="170" fontId="1" fillId="0" borderId="0" xfId="8" applyFont="1" applyFill="1" applyAlignment="1">
      <alignment horizontal="right" wrapText="1"/>
    </xf>
    <xf numFmtId="170" fontId="1" fillId="0" borderId="0" xfId="8" applyFont="1" applyFill="1" applyBorder="1" applyAlignment="1">
      <alignment horizontal="right" wrapText="1"/>
    </xf>
    <xf numFmtId="164" fontId="40" fillId="0" borderId="0" xfId="8" applyNumberFormat="1" applyFont="1" applyFill="1" applyBorder="1" applyAlignment="1" applyProtection="1"/>
    <xf numFmtId="0" fontId="40" fillId="0" borderId="0" xfId="0" applyFont="1" applyFill="1" applyAlignment="1"/>
    <xf numFmtId="0" fontId="59" fillId="0" borderId="0" xfId="21" applyFont="1" applyFill="1" applyAlignment="1">
      <alignment horizontal="left"/>
    </xf>
    <xf numFmtId="0" fontId="1" fillId="0" borderId="0" xfId="22" applyFont="1" applyFill="1" applyBorder="1" applyAlignment="1" applyProtection="1"/>
    <xf numFmtId="0" fontId="59" fillId="0" borderId="0" xfId="22" applyFont="1" applyFill="1" applyBorder="1" applyAlignment="1" applyProtection="1"/>
    <xf numFmtId="164" fontId="1" fillId="0" borderId="0" xfId="8" applyNumberFormat="1" applyFont="1" applyFill="1"/>
    <xf numFmtId="41" fontId="9" fillId="0" borderId="0" xfId="8" applyNumberFormat="1" applyFont="1" applyFill="1"/>
    <xf numFmtId="170" fontId="9" fillId="0" borderId="0" xfId="8" applyFont="1" applyFill="1" applyBorder="1"/>
    <xf numFmtId="3" fontId="1" fillId="0" borderId="0" xfId="0" applyNumberFormat="1" applyFont="1" applyFill="1" applyAlignment="1">
      <alignment horizontal="right"/>
    </xf>
    <xf numFmtId="41" fontId="9" fillId="0" borderId="40" xfId="0" applyNumberFormat="1" applyFont="1" applyFill="1" applyBorder="1"/>
    <xf numFmtId="41" fontId="9" fillId="0" borderId="0" xfId="0" applyNumberFormat="1" applyFont="1" applyFill="1" applyBorder="1"/>
    <xf numFmtId="0" fontId="1" fillId="0" borderId="0" xfId="21" applyFont="1" applyFill="1" applyAlignment="1">
      <alignment horizontal="left"/>
    </xf>
    <xf numFmtId="170" fontId="1" fillId="0" borderId="0" xfId="8" applyFont="1" applyFill="1" applyAlignment="1">
      <alignment horizontal="right"/>
    </xf>
    <xf numFmtId="0" fontId="9" fillId="0" borderId="0" xfId="21" applyFont="1" applyFill="1" applyAlignment="1">
      <alignment horizontal="left"/>
    </xf>
    <xf numFmtId="0" fontId="9" fillId="0" borderId="0" xfId="21" applyFont="1" applyFill="1"/>
    <xf numFmtId="170" fontId="9" fillId="0" borderId="0" xfId="8" applyFont="1" applyFill="1" applyAlignment="1">
      <alignment horizontal="right"/>
    </xf>
    <xf numFmtId="0" fontId="1" fillId="0" borderId="0" xfId="20" applyFont="1" applyFill="1" applyBorder="1" applyAlignment="1" applyProtection="1">
      <alignment vertical="top"/>
    </xf>
    <xf numFmtId="0" fontId="9" fillId="0" borderId="0" xfId="0" applyFont="1" applyFill="1" applyAlignment="1">
      <alignment horizontal="center" wrapText="1"/>
    </xf>
    <xf numFmtId="170" fontId="9" fillId="0" borderId="40" xfId="8" applyFont="1" applyFill="1" applyBorder="1" applyAlignment="1">
      <alignment horizontal="right"/>
    </xf>
    <xf numFmtId="171" fontId="1" fillId="0" borderId="0" xfId="4" applyFont="1" applyFill="1"/>
    <xf numFmtId="171" fontId="9" fillId="0" borderId="0" xfId="4" applyFont="1" applyFill="1" applyAlignment="1">
      <alignment horizontal="left"/>
    </xf>
    <xf numFmtId="0" fontId="9" fillId="0" borderId="0" xfId="22" applyFont="1" applyFill="1" applyBorder="1" applyAlignment="1" applyProtection="1"/>
    <xf numFmtId="0" fontId="9" fillId="0" borderId="0" xfId="22" applyFont="1" applyFill="1" applyBorder="1" applyAlignment="1" applyProtection="1">
      <alignment horizontal="center"/>
    </xf>
    <xf numFmtId="164" fontId="1" fillId="0" borderId="0" xfId="8" applyNumberFormat="1" applyFont="1" applyFill="1" applyBorder="1" applyAlignment="1" applyProtection="1"/>
    <xf numFmtId="170" fontId="9" fillId="0" borderId="0" xfId="8" applyFont="1" applyFill="1" applyBorder="1" applyAlignment="1">
      <alignment horizontal="right"/>
    </xf>
    <xf numFmtId="0" fontId="44" fillId="0" borderId="0" xfId="21" applyFont="1" applyFill="1"/>
    <xf numFmtId="49" fontId="9" fillId="0" borderId="0" xfId="8" applyNumberFormat="1" applyFont="1" applyFill="1" applyAlignment="1">
      <alignment horizontal="center" wrapText="1"/>
    </xf>
    <xf numFmtId="49" fontId="45" fillId="0" borderId="0" xfId="8" applyNumberFormat="1" applyFont="1" applyFill="1" applyAlignment="1">
      <alignment horizontal="center" wrapText="1"/>
    </xf>
    <xf numFmtId="0" fontId="9" fillId="0" borderId="9" xfId="21" applyFont="1" applyFill="1" applyBorder="1" applyAlignment="1">
      <alignment horizontal="right"/>
    </xf>
    <xf numFmtId="0" fontId="1" fillId="0" borderId="9" xfId="0" applyFont="1" applyFill="1" applyBorder="1"/>
    <xf numFmtId="0" fontId="9" fillId="0" borderId="9" xfId="21" applyFont="1" applyFill="1" applyBorder="1" applyAlignment="1">
      <alignment horizontal="center"/>
    </xf>
    <xf numFmtId="0" fontId="9" fillId="0" borderId="0" xfId="21" applyFont="1" applyFill="1" applyBorder="1"/>
    <xf numFmtId="3" fontId="9" fillId="0" borderId="0" xfId="0" applyNumberFormat="1" applyFont="1" applyFill="1" applyBorder="1" applyAlignment="1">
      <alignment horizontal="right" wrapText="1"/>
    </xf>
    <xf numFmtId="10" fontId="9" fillId="0" borderId="0" xfId="24" applyNumberFormat="1" applyFont="1" applyFill="1" applyAlignment="1">
      <alignment horizontal="center"/>
    </xf>
    <xf numFmtId="3" fontId="1" fillId="0" borderId="0" xfId="0" applyNumberFormat="1" applyFont="1" applyFill="1" applyBorder="1" applyAlignment="1">
      <alignment horizontal="right" wrapText="1"/>
    </xf>
    <xf numFmtId="10" fontId="1" fillId="0" borderId="0" xfId="24" applyNumberFormat="1" applyFont="1" applyFill="1" applyAlignment="1">
      <alignment horizontal="center"/>
    </xf>
    <xf numFmtId="0" fontId="1" fillId="0" borderId="0" xfId="21" applyFont="1" applyFill="1" applyAlignment="1">
      <alignment wrapText="1"/>
    </xf>
    <xf numFmtId="170" fontId="1" fillId="0" borderId="0" xfId="8" applyFont="1" applyFill="1" applyAlignment="1"/>
    <xf numFmtId="170" fontId="1" fillId="0" borderId="0" xfId="8" applyFont="1" applyFill="1" applyBorder="1" applyAlignment="1"/>
    <xf numFmtId="41" fontId="1" fillId="0" borderId="0" xfId="21" applyNumberFormat="1" applyFont="1" applyFill="1" applyBorder="1"/>
    <xf numFmtId="170" fontId="9" fillId="0" borderId="0" xfId="8" applyFont="1" applyFill="1" applyBorder="1" applyAlignment="1"/>
    <xf numFmtId="3" fontId="9" fillId="0" borderId="40" xfId="21" applyNumberFormat="1" applyFont="1" applyFill="1" applyBorder="1"/>
    <xf numFmtId="10" fontId="9" fillId="0" borderId="40" xfId="24" applyNumberFormat="1" applyFont="1" applyFill="1" applyBorder="1" applyAlignment="1">
      <alignment horizontal="center"/>
    </xf>
    <xf numFmtId="41" fontId="1" fillId="0" borderId="0" xfId="0" applyNumberFormat="1" applyFont="1" applyFill="1" applyAlignment="1">
      <alignment horizontal="center"/>
    </xf>
    <xf numFmtId="14" fontId="9" fillId="0" borderId="0" xfId="8" quotePrefix="1" applyNumberFormat="1" applyFont="1" applyFill="1" applyAlignment="1">
      <alignment horizontal="right" wrapText="1"/>
    </xf>
    <xf numFmtId="0" fontId="9" fillId="0" borderId="0" xfId="0" quotePrefix="1" applyFont="1" applyFill="1"/>
    <xf numFmtId="3" fontId="1" fillId="0" borderId="0" xfId="0" applyNumberFormat="1" applyFont="1" applyFill="1" applyBorder="1" applyAlignment="1">
      <alignment horizontal="right"/>
    </xf>
    <xf numFmtId="170" fontId="1" fillId="0" borderId="0" xfId="8" applyFont="1" applyFill="1" applyAlignment="1">
      <alignment horizontal="center"/>
    </xf>
    <xf numFmtId="0" fontId="9" fillId="0" borderId="0" xfId="21" applyFont="1" applyFill="1" applyAlignment="1">
      <alignment horizontal="left" indent="1"/>
    </xf>
    <xf numFmtId="0" fontId="1" fillId="0" borderId="0" xfId="21" applyFont="1" applyFill="1" applyAlignment="1">
      <alignment horizontal="left" indent="1"/>
    </xf>
    <xf numFmtId="3" fontId="1" fillId="0" borderId="0" xfId="8" applyNumberFormat="1" applyFont="1" applyFill="1"/>
    <xf numFmtId="9" fontId="1" fillId="0" borderId="0" xfId="24" applyFont="1" applyFill="1"/>
    <xf numFmtId="49" fontId="9" fillId="0" borderId="0" xfId="8" quotePrefix="1" applyNumberFormat="1" applyFont="1" applyFill="1" applyAlignment="1">
      <alignment horizontal="right"/>
    </xf>
    <xf numFmtId="49" fontId="16" fillId="0" borderId="0" xfId="0" applyNumberFormat="1" applyFont="1" applyFill="1" applyAlignment="1">
      <alignment horizontal="center"/>
    </xf>
    <xf numFmtId="49" fontId="16" fillId="0" borderId="0" xfId="0" applyNumberFormat="1" applyFont="1" applyFill="1" applyAlignment="1">
      <alignment horizontal="right"/>
    </xf>
    <xf numFmtId="0" fontId="43" fillId="0" borderId="0" xfId="0" applyFont="1" applyFill="1" applyAlignment="1">
      <alignment horizontal="right"/>
    </xf>
    <xf numFmtId="0" fontId="37" fillId="0" borderId="3" xfId="0" applyFont="1" applyFill="1" applyBorder="1" applyAlignment="1">
      <alignment wrapText="1"/>
    </xf>
    <xf numFmtId="49" fontId="37" fillId="0" borderId="3" xfId="0" applyNumberFormat="1" applyFont="1" applyFill="1" applyBorder="1" applyAlignment="1">
      <alignment horizontal="center"/>
    </xf>
    <xf numFmtId="49" fontId="37" fillId="0" borderId="3" xfId="0" quotePrefix="1" applyNumberFormat="1" applyFont="1" applyFill="1" applyBorder="1" applyAlignment="1">
      <alignment horizontal="center"/>
    </xf>
    <xf numFmtId="0" fontId="40" fillId="0" borderId="3" xfId="0" applyFont="1" applyFill="1" applyBorder="1" applyAlignment="1">
      <alignment wrapText="1"/>
    </xf>
    <xf numFmtId="49" fontId="35" fillId="0" borderId="3" xfId="0" applyNumberFormat="1" applyFont="1" applyFill="1" applyBorder="1" applyAlignment="1">
      <alignment horizontal="center" vertical="center" wrapText="1"/>
    </xf>
    <xf numFmtId="164" fontId="9" fillId="0" borderId="3" xfId="3" applyNumberFormat="1" applyFont="1" applyFill="1" applyBorder="1" applyAlignment="1">
      <alignment horizontal="center" vertical="center" wrapText="1"/>
    </xf>
    <xf numFmtId="0" fontId="35" fillId="0" borderId="0" xfId="0" applyFont="1" applyFill="1" applyAlignment="1">
      <alignment wrapText="1"/>
    </xf>
    <xf numFmtId="0" fontId="35" fillId="0" borderId="0" xfId="0" applyFont="1" applyFill="1" applyAlignment="1">
      <alignment horizontal="left"/>
    </xf>
    <xf numFmtId="3" fontId="35" fillId="0" borderId="0" xfId="0" applyNumberFormat="1" applyFont="1" applyFill="1" applyAlignment="1">
      <alignment horizontal="center"/>
    </xf>
    <xf numFmtId="9" fontId="35" fillId="0" borderId="0" xfId="0" applyNumberFormat="1" applyFont="1" applyFill="1" applyAlignment="1">
      <alignment horizontal="right"/>
    </xf>
    <xf numFmtId="49" fontId="32" fillId="0" borderId="0" xfId="0" applyNumberFormat="1" applyFont="1" applyFill="1" applyAlignment="1">
      <alignment horizontal="center"/>
    </xf>
    <xf numFmtId="49" fontId="32" fillId="0" borderId="0" xfId="0" applyNumberFormat="1" applyFont="1" applyFill="1" applyAlignment="1">
      <alignment horizontal="right"/>
    </xf>
    <xf numFmtId="41" fontId="9" fillId="0" borderId="3" xfId="0" applyNumberFormat="1" applyFont="1" applyFill="1" applyBorder="1" applyAlignment="1">
      <alignment horizontal="center"/>
    </xf>
    <xf numFmtId="41" fontId="1" fillId="0" borderId="3" xfId="0" applyNumberFormat="1" applyFont="1" applyFill="1" applyBorder="1" applyAlignment="1">
      <alignment horizontal="center"/>
    </xf>
    <xf numFmtId="41" fontId="9" fillId="0" borderId="3" xfId="0" applyNumberFormat="1" applyFont="1" applyFill="1" applyBorder="1" applyAlignment="1">
      <alignment horizontal="right"/>
    </xf>
    <xf numFmtId="3" fontId="1" fillId="0" borderId="3" xfId="0" applyNumberFormat="1" applyFont="1" applyFill="1" applyBorder="1" applyAlignment="1">
      <alignment horizontal="right"/>
    </xf>
    <xf numFmtId="164" fontId="9" fillId="0" borderId="3" xfId="3" applyNumberFormat="1" applyFont="1" applyFill="1" applyBorder="1" applyAlignment="1">
      <alignment horizontal="center"/>
    </xf>
    <xf numFmtId="0" fontId="1" fillId="0" borderId="0" xfId="0" applyFont="1" applyFill="1" applyAlignment="1">
      <alignment horizontal="left" wrapText="1"/>
    </xf>
    <xf numFmtId="49" fontId="1" fillId="0" borderId="0" xfId="0" applyNumberFormat="1" applyFont="1" applyFill="1" applyAlignment="1">
      <alignment horizontal="center"/>
    </xf>
    <xf numFmtId="49" fontId="1" fillId="0" borderId="0" xfId="0" applyNumberFormat="1" applyFont="1" applyFill="1" applyAlignment="1">
      <alignment horizontal="right"/>
    </xf>
    <xf numFmtId="2" fontId="1" fillId="0" borderId="0" xfId="0" applyNumberFormat="1" applyFont="1" applyFill="1" applyAlignment="1">
      <alignment horizontal="right"/>
    </xf>
    <xf numFmtId="0" fontId="1" fillId="0" borderId="0" xfId="0" applyFont="1" applyFill="1" applyAlignment="1">
      <alignment horizontal="right"/>
    </xf>
    <xf numFmtId="0" fontId="16" fillId="0" borderId="45" xfId="0" applyFont="1" applyFill="1" applyBorder="1" applyAlignment="1">
      <alignment horizontal="center" vertical="center" wrapText="1"/>
    </xf>
    <xf numFmtId="49" fontId="16" fillId="0" borderId="45" xfId="0" applyNumberFormat="1" applyFont="1" applyFill="1" applyBorder="1" applyAlignment="1">
      <alignment horizontal="center" vertical="center" wrapText="1"/>
    </xf>
    <xf numFmtId="49" fontId="9" fillId="0" borderId="45" xfId="0" applyNumberFormat="1" applyFont="1" applyFill="1" applyBorder="1" applyAlignment="1">
      <alignment horizontal="center" vertical="center" wrapText="1"/>
    </xf>
    <xf numFmtId="14" fontId="45" fillId="0" borderId="45" xfId="0" applyNumberFormat="1" applyFont="1" applyFill="1" applyBorder="1" applyAlignment="1">
      <alignment vertical="center" wrapText="1"/>
    </xf>
    <xf numFmtId="164" fontId="45" fillId="0" borderId="45" xfId="3" applyNumberFormat="1" applyFont="1" applyFill="1" applyBorder="1" applyAlignment="1">
      <alignment horizontal="center" vertical="center"/>
    </xf>
    <xf numFmtId="164" fontId="45" fillId="0" borderId="45" xfId="3" applyNumberFormat="1" applyFont="1" applyFill="1" applyBorder="1" applyAlignment="1">
      <alignment horizontal="center" vertical="center" wrapText="1"/>
    </xf>
    <xf numFmtId="37" fontId="36" fillId="0" borderId="3" xfId="0" applyNumberFormat="1" applyFont="1" applyFill="1" applyBorder="1" applyAlignment="1">
      <alignment horizontal="center" wrapText="1"/>
    </xf>
    <xf numFmtId="37" fontId="36" fillId="0" borderId="3" xfId="0" applyNumberFormat="1" applyFont="1" applyFill="1" applyBorder="1" applyAlignment="1">
      <alignment horizontal="center"/>
    </xf>
    <xf numFmtId="37" fontId="35" fillId="0" borderId="3" xfId="0" applyNumberFormat="1" applyFont="1" applyFill="1" applyBorder="1" applyAlignment="1">
      <alignment horizontal="center" wrapText="1"/>
    </xf>
    <xf numFmtId="3" fontId="1" fillId="0" borderId="3" xfId="0" applyNumberFormat="1" applyFont="1" applyFill="1" applyBorder="1"/>
    <xf numFmtId="0" fontId="37" fillId="0" borderId="3" xfId="0" applyFont="1" applyFill="1" applyBorder="1" applyAlignment="1">
      <alignment horizontal="left" vertical="center" wrapText="1"/>
    </xf>
    <xf numFmtId="49" fontId="37" fillId="0" borderId="3" xfId="0" applyNumberFormat="1" applyFont="1" applyFill="1" applyBorder="1" applyAlignment="1">
      <alignment horizontal="center" vertical="center" wrapText="1"/>
    </xf>
    <xf numFmtId="164" fontId="37" fillId="0" borderId="0" xfId="3" applyNumberFormat="1" applyFont="1" applyFill="1"/>
    <xf numFmtId="170" fontId="1" fillId="0" borderId="0" xfId="0" applyNumberFormat="1" applyFont="1" applyFill="1"/>
    <xf numFmtId="170" fontId="9" fillId="0" borderId="32" xfId="8" applyFont="1" applyFill="1" applyBorder="1"/>
    <xf numFmtId="3" fontId="1" fillId="0" borderId="0" xfId="21" applyNumberFormat="1" applyFont="1"/>
    <xf numFmtId="0" fontId="37" fillId="6" borderId="0" xfId="0" applyFont="1" applyFill="1"/>
    <xf numFmtId="0" fontId="37" fillId="6" borderId="0" xfId="0" applyFont="1" applyFill="1" applyBorder="1"/>
    <xf numFmtId="170" fontId="70" fillId="0" borderId="0" xfId="8" applyFont="1" applyFill="1"/>
    <xf numFmtId="0" fontId="70" fillId="0" borderId="0" xfId="0" applyFont="1" applyFill="1"/>
    <xf numFmtId="0" fontId="71" fillId="0" borderId="0" xfId="0" applyFont="1" applyFill="1" applyAlignment="1">
      <alignment horizontal="right" wrapText="1"/>
    </xf>
    <xf numFmtId="0" fontId="70" fillId="0" borderId="9" xfId="0" applyFont="1" applyFill="1" applyBorder="1" applyAlignment="1">
      <alignment horizontal="right" wrapText="1"/>
    </xf>
    <xf numFmtId="0" fontId="70" fillId="0" borderId="0" xfId="0" applyFont="1" applyFill="1" applyAlignment="1">
      <alignment horizontal="right" wrapText="1"/>
    </xf>
    <xf numFmtId="170" fontId="71" fillId="0" borderId="0" xfId="8" applyFont="1" applyFill="1" applyBorder="1"/>
    <xf numFmtId="170" fontId="71" fillId="0" borderId="0" xfId="8" applyFont="1" applyFill="1"/>
    <xf numFmtId="170" fontId="71" fillId="0" borderId="40" xfId="8" applyFont="1" applyFill="1" applyBorder="1"/>
    <xf numFmtId="170" fontId="70" fillId="0" borderId="0" xfId="8" applyFont="1" applyFill="1" applyAlignment="1">
      <alignment horizontal="right" wrapText="1"/>
    </xf>
    <xf numFmtId="170" fontId="72" fillId="0" borderId="0" xfId="8" applyFont="1" applyFill="1" applyAlignment="1">
      <alignment horizontal="right" wrapText="1"/>
    </xf>
    <xf numFmtId="170" fontId="70" fillId="0" borderId="0" xfId="0" applyNumberFormat="1" applyFont="1" applyFill="1"/>
    <xf numFmtId="164" fontId="71" fillId="0" borderId="0" xfId="3" applyNumberFormat="1" applyFont="1" applyFill="1" applyBorder="1" applyAlignment="1">
      <alignment horizontal="center" vertical="center" wrapText="1"/>
    </xf>
    <xf numFmtId="41" fontId="70" fillId="6" borderId="0" xfId="0" applyNumberFormat="1" applyFont="1" applyFill="1"/>
    <xf numFmtId="41" fontId="70" fillId="0" borderId="0" xfId="0" applyNumberFormat="1" applyFont="1" applyFill="1"/>
    <xf numFmtId="41" fontId="71" fillId="0" borderId="40" xfId="0" applyNumberFormat="1" applyFont="1" applyFill="1" applyBorder="1"/>
    <xf numFmtId="41" fontId="71" fillId="0" borderId="0" xfId="0" applyNumberFormat="1" applyFont="1" applyFill="1" applyBorder="1"/>
    <xf numFmtId="170" fontId="70" fillId="0" borderId="0" xfId="8" applyFont="1" applyFill="1" applyAlignment="1">
      <alignment horizontal="right"/>
    </xf>
    <xf numFmtId="170" fontId="71" fillId="0" borderId="0" xfId="8" applyFont="1" applyFill="1" applyAlignment="1">
      <alignment horizontal="right"/>
    </xf>
    <xf numFmtId="170" fontId="70" fillId="0" borderId="9" xfId="8" applyFont="1" applyFill="1" applyBorder="1"/>
    <xf numFmtId="170" fontId="71" fillId="0" borderId="40" xfId="8" applyFont="1" applyFill="1" applyBorder="1" applyAlignment="1">
      <alignment horizontal="right"/>
    </xf>
    <xf numFmtId="170" fontId="70" fillId="0" borderId="0" xfId="8" applyFont="1" applyFill="1" applyBorder="1" applyAlignment="1">
      <alignment horizontal="right"/>
    </xf>
    <xf numFmtId="3" fontId="70" fillId="0" borderId="0" xfId="0" applyNumberFormat="1" applyFont="1" applyFill="1" applyAlignment="1">
      <alignment horizontal="right"/>
    </xf>
    <xf numFmtId="164" fontId="70" fillId="0" borderId="0" xfId="8" applyNumberFormat="1" applyFont="1" applyFill="1" applyBorder="1" applyAlignment="1" applyProtection="1"/>
    <xf numFmtId="170" fontId="71" fillId="0" borderId="0" xfId="8" applyFont="1" applyFill="1" applyBorder="1" applyAlignment="1">
      <alignment horizontal="right"/>
    </xf>
    <xf numFmtId="0" fontId="73" fillId="0" borderId="0" xfId="0" applyFont="1" applyFill="1" applyBorder="1"/>
    <xf numFmtId="164" fontId="56" fillId="6" borderId="3" xfId="3" applyNumberFormat="1" applyFont="1" applyFill="1" applyBorder="1"/>
    <xf numFmtId="0" fontId="56" fillId="6" borderId="0" xfId="0" applyFont="1" applyFill="1" applyBorder="1" applyAlignment="1">
      <alignment horizontal="left" indent="1"/>
    </xf>
    <xf numFmtId="0" fontId="56" fillId="6" borderId="0" xfId="0" applyFont="1" applyFill="1" applyBorder="1" applyAlignment="1">
      <alignment horizontal="center"/>
    </xf>
    <xf numFmtId="164" fontId="56" fillId="6" borderId="0" xfId="3" applyNumberFormat="1" applyFont="1" applyFill="1" applyBorder="1"/>
    <xf numFmtId="0" fontId="56" fillId="6" borderId="0" xfId="0" applyFont="1" applyFill="1" applyBorder="1" applyAlignment="1"/>
    <xf numFmtId="0" fontId="56" fillId="6" borderId="0" xfId="0" applyFont="1" applyFill="1" applyBorder="1" applyAlignment="1">
      <alignment horizontal="left"/>
    </xf>
    <xf numFmtId="0" fontId="1" fillId="0" borderId="0" xfId="0" applyFont="1" applyFill="1" applyAlignment="1">
      <alignment horizontal="center" wrapText="1"/>
    </xf>
    <xf numFmtId="3" fontId="37" fillId="0" borderId="0" xfId="0" applyNumberFormat="1" applyFont="1" applyFill="1" applyAlignment="1">
      <alignment horizontal="right"/>
    </xf>
    <xf numFmtId="170" fontId="37" fillId="0" borderId="0" xfId="0" applyNumberFormat="1" applyFont="1" applyFill="1"/>
    <xf numFmtId="171" fontId="1" fillId="6" borderId="0" xfId="4" applyFont="1" applyFill="1"/>
    <xf numFmtId="0" fontId="1" fillId="6" borderId="0" xfId="0" applyFont="1" applyFill="1"/>
    <xf numFmtId="0" fontId="1" fillId="6" borderId="0" xfId="0" applyFont="1" applyFill="1" applyAlignment="1">
      <alignment horizontal="center"/>
    </xf>
    <xf numFmtId="170" fontId="70" fillId="6" borderId="0" xfId="8" applyFont="1" applyFill="1" applyAlignment="1">
      <alignment horizontal="right"/>
    </xf>
    <xf numFmtId="170" fontId="1" fillId="6" borderId="0" xfId="8" applyFont="1" applyFill="1" applyAlignment="1">
      <alignment horizontal="right"/>
    </xf>
    <xf numFmtId="170" fontId="71" fillId="0" borderId="0" xfId="0" applyNumberFormat="1" applyFont="1" applyFill="1" applyBorder="1"/>
    <xf numFmtId="164" fontId="9" fillId="6" borderId="0" xfId="0" applyNumberFormat="1" applyFont="1" applyFill="1" applyAlignment="1">
      <alignment horizontal="center"/>
    </xf>
    <xf numFmtId="41" fontId="60" fillId="6" borderId="0" xfId="0" applyNumberFormat="1" applyFont="1" applyFill="1"/>
    <xf numFmtId="41" fontId="1" fillId="6" borderId="0" xfId="0" applyNumberFormat="1" applyFont="1" applyFill="1"/>
    <xf numFmtId="3" fontId="1" fillId="6" borderId="0" xfId="0" applyNumberFormat="1" applyFont="1" applyFill="1"/>
    <xf numFmtId="0" fontId="9" fillId="6" borderId="0" xfId="0" applyFont="1" applyFill="1"/>
    <xf numFmtId="0" fontId="9" fillId="6" borderId="0" xfId="0" applyFont="1" applyFill="1" applyAlignment="1">
      <alignment horizontal="center"/>
    </xf>
    <xf numFmtId="0" fontId="1" fillId="6" borderId="0" xfId="0" applyFont="1" applyFill="1" applyAlignment="1">
      <alignment horizontal="justify" vertical="top" wrapText="1"/>
    </xf>
    <xf numFmtId="0" fontId="9" fillId="6" borderId="0" xfId="0" applyFont="1" applyFill="1" applyAlignment="1">
      <alignment horizontal="right" wrapText="1"/>
    </xf>
    <xf numFmtId="0" fontId="9" fillId="6" borderId="0" xfId="0" applyFont="1" applyFill="1" applyAlignment="1">
      <alignment horizontal="right" vertical="top" wrapText="1"/>
    </xf>
    <xf numFmtId="3" fontId="9" fillId="6" borderId="0" xfId="0" applyNumberFormat="1" applyFont="1" applyFill="1" applyAlignment="1">
      <alignment horizontal="right" wrapText="1"/>
    </xf>
    <xf numFmtId="0" fontId="9" fillId="6" borderId="0" xfId="0" applyFont="1" applyFill="1" applyAlignment="1">
      <alignment horizontal="justify" vertical="top" wrapText="1"/>
    </xf>
    <xf numFmtId="3" fontId="37" fillId="6" borderId="0" xfId="0" applyNumberFormat="1" applyFont="1" applyFill="1" applyBorder="1"/>
    <xf numFmtId="164" fontId="37" fillId="0" borderId="0" xfId="0" applyNumberFormat="1" applyFont="1" applyFill="1"/>
    <xf numFmtId="41" fontId="56" fillId="0" borderId="6" xfId="16" applyNumberFormat="1" applyFont="1" applyBorder="1" applyAlignment="1">
      <alignment horizontal="center"/>
    </xf>
    <xf numFmtId="41" fontId="57" fillId="6" borderId="6" xfId="16" applyNumberFormat="1" applyFont="1" applyFill="1" applyBorder="1" applyAlignment="1">
      <alignment horizontal="center"/>
    </xf>
    <xf numFmtId="0" fontId="45" fillId="0" borderId="0" xfId="19" applyFont="1"/>
    <xf numFmtId="0" fontId="44" fillId="0" borderId="0" xfId="19" applyFont="1"/>
    <xf numFmtId="0" fontId="44" fillId="0" borderId="0" xfId="19" applyFont="1" applyAlignment="1">
      <alignment horizontal="center"/>
    </xf>
    <xf numFmtId="0" fontId="45" fillId="0" borderId="0" xfId="19" applyFont="1" applyAlignment="1">
      <alignment horizontal="center"/>
    </xf>
    <xf numFmtId="41" fontId="37" fillId="0" borderId="0" xfId="19" applyNumberFormat="1" applyFont="1"/>
    <xf numFmtId="0" fontId="37" fillId="0" borderId="0" xfId="19" applyFont="1"/>
    <xf numFmtId="41" fontId="68" fillId="0" borderId="0" xfId="19" applyNumberFormat="1" applyFont="1"/>
    <xf numFmtId="0" fontId="44" fillId="6" borderId="0" xfId="19" quotePrefix="1" applyFont="1" applyFill="1"/>
    <xf numFmtId="0" fontId="44" fillId="6" borderId="0" xfId="19" applyFont="1" applyFill="1"/>
    <xf numFmtId="0" fontId="44" fillId="6" borderId="0" xfId="19" applyFont="1" applyFill="1" applyAlignment="1">
      <alignment horizontal="center"/>
    </xf>
    <xf numFmtId="41" fontId="44" fillId="6" borderId="0" xfId="19" applyNumberFormat="1" applyFont="1" applyFill="1"/>
    <xf numFmtId="41" fontId="37" fillId="6" borderId="0" xfId="19" applyNumberFormat="1" applyFont="1" applyFill="1"/>
    <xf numFmtId="0" fontId="37" fillId="6" borderId="0" xfId="19" applyFont="1" applyFill="1"/>
    <xf numFmtId="170" fontId="1" fillId="6" borderId="0" xfId="8" applyFont="1" applyFill="1"/>
    <xf numFmtId="0" fontId="9" fillId="6" borderId="0" xfId="0" applyFont="1" applyFill="1" applyAlignment="1">
      <alignment horizontal="left"/>
    </xf>
    <xf numFmtId="164" fontId="1" fillId="6" borderId="0" xfId="3" applyNumberFormat="1" applyFont="1" applyFill="1"/>
    <xf numFmtId="164" fontId="43" fillId="6" borderId="0" xfId="3" applyNumberFormat="1" applyFont="1" applyFill="1" applyAlignment="1">
      <alignment horizontal="right"/>
    </xf>
    <xf numFmtId="0" fontId="9" fillId="6" borderId="46" xfId="16" applyFont="1" applyFill="1" applyBorder="1" applyAlignment="1">
      <alignment horizontal="center" vertical="center" wrapText="1"/>
    </xf>
    <xf numFmtId="0" fontId="9" fillId="6" borderId="7" xfId="16" applyFont="1" applyFill="1" applyBorder="1" applyAlignment="1">
      <alignment horizontal="center" vertical="center" wrapText="1"/>
    </xf>
    <xf numFmtId="164" fontId="9" fillId="6" borderId="7" xfId="3" applyNumberFormat="1" applyFont="1" applyFill="1" applyBorder="1" applyAlignment="1">
      <alignment horizontal="center" vertical="center" wrapText="1"/>
    </xf>
    <xf numFmtId="0" fontId="9" fillId="6" borderId="45" xfId="16" applyFont="1" applyFill="1" applyBorder="1" applyAlignment="1">
      <alignment horizontal="left" indent="1"/>
    </xf>
    <xf numFmtId="0" fontId="9" fillId="6" borderId="45" xfId="16" applyFont="1" applyFill="1" applyBorder="1" applyAlignment="1">
      <alignment horizontal="center"/>
    </xf>
    <xf numFmtId="164" fontId="9" fillId="6" borderId="45" xfId="3" applyNumberFormat="1" applyFont="1" applyFill="1" applyBorder="1"/>
    <xf numFmtId="0" fontId="9" fillId="6" borderId="3" xfId="16" applyFont="1" applyFill="1" applyBorder="1" applyAlignment="1">
      <alignment horizontal="left" indent="1"/>
    </xf>
    <xf numFmtId="0" fontId="9" fillId="6" borderId="3" xfId="16" applyFont="1" applyFill="1" applyBorder="1" applyAlignment="1">
      <alignment horizontal="center"/>
    </xf>
    <xf numFmtId="164" fontId="9" fillId="6" borderId="3" xfId="3" applyNumberFormat="1" applyFont="1" applyFill="1" applyBorder="1"/>
    <xf numFmtId="0" fontId="1" fillId="6" borderId="3" xfId="16" applyFont="1" applyFill="1" applyBorder="1" applyAlignment="1">
      <alignment horizontal="left" indent="1"/>
    </xf>
    <xf numFmtId="0" fontId="1" fillId="6" borderId="3" xfId="16" applyFont="1" applyFill="1" applyBorder="1" applyAlignment="1">
      <alignment horizontal="center"/>
    </xf>
    <xf numFmtId="164" fontId="1" fillId="6" borderId="3" xfId="3" applyNumberFormat="1" applyFont="1" applyFill="1" applyBorder="1"/>
    <xf numFmtId="0" fontId="44" fillId="6" borderId="0" xfId="0" applyFont="1" applyFill="1"/>
    <xf numFmtId="0" fontId="45" fillId="6" borderId="0" xfId="0" applyFont="1" applyFill="1"/>
    <xf numFmtId="164" fontId="45" fillId="6" borderId="0" xfId="0" applyNumberFormat="1" applyFont="1" applyFill="1"/>
    <xf numFmtId="0" fontId="44" fillId="6" borderId="3" xfId="0" applyFont="1" applyFill="1" applyBorder="1"/>
    <xf numFmtId="164" fontId="1" fillId="6" borderId="3" xfId="5" applyNumberFormat="1" applyFont="1" applyFill="1" applyBorder="1"/>
    <xf numFmtId="0" fontId="44" fillId="6" borderId="0" xfId="0" applyFont="1" applyFill="1" applyAlignment="1"/>
    <xf numFmtId="0" fontId="9" fillId="6" borderId="5" xfId="16" applyFont="1" applyFill="1" applyBorder="1" applyAlignment="1">
      <alignment horizontal="center"/>
    </xf>
    <xf numFmtId="0" fontId="45" fillId="6" borderId="5" xfId="16" applyFont="1" applyFill="1" applyBorder="1" applyAlignment="1">
      <alignment horizontal="center"/>
    </xf>
    <xf numFmtId="164" fontId="9" fillId="6" borderId="5" xfId="5" applyNumberFormat="1" applyFont="1" applyFill="1" applyBorder="1" applyAlignment="1"/>
    <xf numFmtId="164" fontId="9" fillId="6" borderId="5" xfId="3" applyNumberFormat="1" applyFont="1" applyFill="1" applyBorder="1" applyAlignment="1"/>
    <xf numFmtId="0" fontId="9" fillId="6" borderId="45" xfId="0" applyFont="1" applyFill="1" applyBorder="1" applyAlignment="1">
      <alignment horizontal="center" vertical="center"/>
    </xf>
    <xf numFmtId="0" fontId="9" fillId="6" borderId="45" xfId="16" applyFont="1" applyFill="1" applyBorder="1" applyAlignment="1">
      <alignment horizontal="center" vertical="center" wrapText="1"/>
    </xf>
    <xf numFmtId="164" fontId="9" fillId="6" borderId="45" xfId="3" applyNumberFormat="1" applyFont="1" applyFill="1" applyBorder="1" applyAlignment="1">
      <alignment horizontal="center" vertical="center" wrapText="1"/>
    </xf>
    <xf numFmtId="0" fontId="45" fillId="6" borderId="3" xfId="16" applyFont="1" applyFill="1" applyBorder="1" applyAlignment="1">
      <alignment vertical="top" wrapText="1"/>
    </xf>
    <xf numFmtId="0" fontId="45" fillId="6" borderId="3" xfId="16" applyFont="1" applyFill="1" applyBorder="1" applyAlignment="1">
      <alignment horizontal="justify" vertical="top" wrapText="1"/>
    </xf>
    <xf numFmtId="0" fontId="44" fillId="6" borderId="3" xfId="16" applyFont="1" applyFill="1" applyBorder="1" applyAlignment="1">
      <alignment horizontal="justify" vertical="top" wrapText="1"/>
    </xf>
    <xf numFmtId="164" fontId="1" fillId="6" borderId="0" xfId="0" applyNumberFormat="1" applyFont="1" applyFill="1"/>
    <xf numFmtId="3" fontId="1" fillId="6" borderId="3" xfId="16" applyNumberFormat="1" applyFont="1" applyFill="1" applyBorder="1" applyAlignment="1">
      <alignment horizontal="center"/>
    </xf>
    <xf numFmtId="0" fontId="45" fillId="6" borderId="3" xfId="16" applyFont="1" applyFill="1" applyBorder="1" applyAlignment="1">
      <alignment horizontal="left" vertical="top" wrapText="1"/>
    </xf>
    <xf numFmtId="0" fontId="1" fillId="6" borderId="3" xfId="17" applyFont="1" applyFill="1" applyBorder="1" applyAlignment="1">
      <alignment horizontal="left" indent="1"/>
    </xf>
    <xf numFmtId="164" fontId="44" fillId="6" borderId="0" xfId="0" applyNumberFormat="1" applyFont="1" applyFill="1"/>
    <xf numFmtId="164" fontId="9" fillId="6" borderId="5" xfId="3" applyNumberFormat="1" applyFont="1" applyFill="1" applyBorder="1"/>
    <xf numFmtId="0" fontId="1" fillId="6" borderId="0" xfId="0" applyFont="1" applyFill="1" applyBorder="1" applyAlignment="1">
      <alignment horizontal="left" indent="1"/>
    </xf>
    <xf numFmtId="0" fontId="1" fillId="6" borderId="0" xfId="0" applyFont="1" applyFill="1" applyBorder="1" applyAlignment="1">
      <alignment horizontal="center"/>
    </xf>
    <xf numFmtId="164" fontId="1" fillId="6" borderId="0" xfId="3" applyNumberFormat="1" applyFont="1" applyFill="1" applyBorder="1"/>
    <xf numFmtId="0" fontId="9" fillId="6" borderId="0" xfId="0" applyFont="1" applyFill="1" applyBorder="1"/>
    <xf numFmtId="0" fontId="11" fillId="6" borderId="0" xfId="0" applyFont="1" applyFill="1" applyBorder="1"/>
    <xf numFmtId="0" fontId="11" fillId="6" borderId="0" xfId="0" applyFont="1" applyFill="1"/>
    <xf numFmtId="0" fontId="1" fillId="6" borderId="0" xfId="0" applyFont="1" applyFill="1" applyBorder="1" applyAlignment="1"/>
    <xf numFmtId="0" fontId="1" fillId="6" borderId="0" xfId="0" applyFont="1" applyFill="1" applyAlignment="1">
      <alignment horizontal="left"/>
    </xf>
    <xf numFmtId="164" fontId="9" fillId="6" borderId="0" xfId="3" applyNumberFormat="1" applyFont="1" applyFill="1" applyBorder="1"/>
    <xf numFmtId="0" fontId="9" fillId="6" borderId="0" xfId="0" applyFont="1" applyFill="1" applyBorder="1" applyAlignment="1">
      <alignment horizontal="center"/>
    </xf>
    <xf numFmtId="164" fontId="44" fillId="6" borderId="0" xfId="3" applyNumberFormat="1" applyFont="1" applyFill="1"/>
    <xf numFmtId="164" fontId="44" fillId="0" borderId="0" xfId="3" applyNumberFormat="1" applyFont="1" applyFill="1" applyAlignment="1">
      <alignment vertical="top"/>
    </xf>
    <xf numFmtId="164" fontId="44" fillId="0" borderId="41" xfId="3" applyNumberFormat="1" applyFont="1" applyFill="1" applyBorder="1" applyAlignment="1">
      <alignment vertical="top"/>
    </xf>
    <xf numFmtId="164" fontId="45" fillId="0" borderId="41" xfId="3" applyNumberFormat="1" applyFont="1" applyFill="1" applyBorder="1" applyAlignment="1">
      <alignment vertical="top"/>
    </xf>
    <xf numFmtId="164" fontId="9" fillId="6" borderId="0" xfId="0" applyNumberFormat="1" applyFont="1" applyFill="1"/>
    <xf numFmtId="3" fontId="37" fillId="6" borderId="0" xfId="0" applyNumberFormat="1" applyFont="1" applyFill="1"/>
    <xf numFmtId="0" fontId="1" fillId="6" borderId="0" xfId="0" applyFont="1" applyFill="1" applyBorder="1" applyAlignment="1">
      <alignment horizontal="right" wrapText="1"/>
    </xf>
    <xf numFmtId="3" fontId="1" fillId="6" borderId="0" xfId="0" applyNumberFormat="1" applyFont="1" applyFill="1" applyBorder="1" applyAlignment="1">
      <alignment horizontal="right" wrapText="1"/>
    </xf>
    <xf numFmtId="0" fontId="9" fillId="6" borderId="45" xfId="0" applyFont="1" applyFill="1" applyBorder="1" applyAlignment="1">
      <alignment wrapText="1"/>
    </xf>
    <xf numFmtId="164" fontId="9" fillId="6" borderId="45" xfId="8" applyNumberFormat="1" applyFont="1" applyFill="1" applyBorder="1"/>
    <xf numFmtId="3" fontId="9" fillId="6" borderId="45" xfId="8" applyNumberFormat="1" applyFont="1" applyFill="1" applyBorder="1"/>
    <xf numFmtId="0" fontId="9" fillId="6" borderId="3" xfId="0" applyFont="1" applyFill="1" applyBorder="1" applyAlignment="1">
      <alignment wrapText="1"/>
    </xf>
    <xf numFmtId="170" fontId="9" fillId="6" borderId="3" xfId="8" applyFont="1" applyFill="1" applyBorder="1"/>
    <xf numFmtId="3" fontId="9" fillId="6" borderId="3" xfId="8" applyNumberFormat="1" applyFont="1" applyFill="1" applyBorder="1"/>
    <xf numFmtId="0" fontId="40" fillId="6" borderId="3" xfId="0" applyFont="1" applyFill="1" applyBorder="1" applyAlignment="1">
      <alignment wrapText="1"/>
    </xf>
    <xf numFmtId="170" fontId="40" fillId="6" borderId="3" xfId="8" applyFont="1" applyFill="1" applyBorder="1"/>
    <xf numFmtId="0" fontId="37" fillId="6" borderId="3" xfId="0" applyFont="1" applyFill="1" applyBorder="1"/>
    <xf numFmtId="170" fontId="40" fillId="6" borderId="3" xfId="8" applyFont="1" applyFill="1" applyBorder="1" applyAlignment="1">
      <alignment horizontal="right"/>
    </xf>
    <xf numFmtId="164" fontId="37" fillId="6" borderId="3" xfId="3" applyNumberFormat="1" applyFont="1" applyFill="1" applyBorder="1"/>
    <xf numFmtId="170" fontId="9" fillId="6" borderId="3" xfId="8" applyFont="1" applyFill="1" applyBorder="1" applyAlignment="1">
      <alignment horizontal="right" wrapText="1"/>
    </xf>
    <xf numFmtId="170" fontId="1" fillId="6" borderId="3" xfId="8" applyFont="1" applyFill="1" applyBorder="1" applyAlignment="1">
      <alignment horizontal="right" wrapText="1"/>
    </xf>
    <xf numFmtId="3" fontId="1" fillId="6" borderId="3" xfId="8" applyNumberFormat="1" applyFont="1" applyFill="1" applyBorder="1" applyAlignment="1">
      <alignment horizontal="right" wrapText="1"/>
    </xf>
    <xf numFmtId="170" fontId="43" fillId="6" borderId="3" xfId="8" applyFont="1" applyFill="1" applyBorder="1"/>
    <xf numFmtId="170" fontId="40" fillId="6" borderId="3" xfId="8" applyFont="1" applyFill="1" applyBorder="1" applyAlignment="1">
      <alignment horizontal="right" wrapText="1"/>
    </xf>
    <xf numFmtId="170" fontId="43" fillId="6" borderId="3" xfId="8" applyFont="1" applyFill="1" applyBorder="1" applyAlignment="1">
      <alignment horizontal="right" wrapText="1"/>
    </xf>
    <xf numFmtId="0" fontId="40" fillId="6" borderId="5" xfId="0" applyFont="1" applyFill="1" applyBorder="1" applyAlignment="1">
      <alignment wrapText="1"/>
    </xf>
    <xf numFmtId="164" fontId="58" fillId="6" borderId="5" xfId="3" applyNumberFormat="1" applyFont="1" applyFill="1" applyBorder="1"/>
    <xf numFmtId="164" fontId="37" fillId="6" borderId="5" xfId="3" applyNumberFormat="1" applyFont="1" applyFill="1" applyBorder="1"/>
    <xf numFmtId="170" fontId="40" fillId="6" borderId="5" xfId="8" applyFont="1" applyFill="1" applyBorder="1"/>
    <xf numFmtId="170" fontId="40" fillId="6" borderId="5" xfId="8" applyFont="1" applyFill="1" applyBorder="1" applyAlignment="1">
      <alignment horizontal="right" wrapText="1"/>
    </xf>
    <xf numFmtId="170" fontId="9" fillId="6" borderId="5" xfId="8" applyFont="1" applyFill="1" applyBorder="1"/>
    <xf numFmtId="164" fontId="61" fillId="6" borderId="0" xfId="3" applyNumberFormat="1" applyFont="1" applyFill="1"/>
    <xf numFmtId="164" fontId="62" fillId="6" borderId="0" xfId="3" applyNumberFormat="1" applyFont="1" applyFill="1"/>
    <xf numFmtId="0" fontId="1" fillId="6" borderId="0" xfId="0" applyFont="1" applyFill="1" applyAlignment="1">
      <alignment wrapText="1"/>
    </xf>
    <xf numFmtId="0" fontId="1" fillId="6" borderId="0" xfId="0" applyFont="1" applyFill="1" applyBorder="1"/>
    <xf numFmtId="164" fontId="9" fillId="6" borderId="0" xfId="3" applyNumberFormat="1" applyFont="1" applyFill="1" applyBorder="1" applyAlignment="1">
      <alignment horizontal="center" vertical="center" wrapText="1"/>
    </xf>
    <xf numFmtId="41" fontId="9" fillId="6" borderId="0" xfId="0" applyNumberFormat="1" applyFont="1" applyFill="1"/>
    <xf numFmtId="164" fontId="37" fillId="6" borderId="0" xfId="3" applyNumberFormat="1" applyFont="1" applyFill="1"/>
    <xf numFmtId="170" fontId="1" fillId="6" borderId="0" xfId="8" applyFont="1" applyFill="1" applyBorder="1" applyAlignment="1">
      <alignment horizontal="right"/>
    </xf>
    <xf numFmtId="0" fontId="35" fillId="6" borderId="0" xfId="0" applyFont="1" applyFill="1"/>
    <xf numFmtId="3" fontId="35" fillId="6" borderId="0" xfId="0" applyNumberFormat="1" applyFont="1" applyFill="1"/>
    <xf numFmtId="41" fontId="35" fillId="6" borderId="0" xfId="0" applyNumberFormat="1" applyFont="1" applyFill="1"/>
    <xf numFmtId="41" fontId="44" fillId="0" borderId="41" xfId="0" applyNumberFormat="1" applyFont="1" applyFill="1" applyBorder="1" applyAlignment="1">
      <alignment vertical="top"/>
    </xf>
    <xf numFmtId="164" fontId="45" fillId="0" borderId="44" xfId="3" applyNumberFormat="1" applyFont="1" applyFill="1" applyBorder="1" applyAlignment="1">
      <alignment vertical="top"/>
    </xf>
    <xf numFmtId="164" fontId="1" fillId="0" borderId="3" xfId="3" applyNumberFormat="1" applyFont="1" applyFill="1" applyBorder="1" applyAlignment="1">
      <alignment horizontal="right"/>
    </xf>
    <xf numFmtId="37" fontId="35" fillId="0" borderId="39" xfId="0" applyNumberFormat="1" applyFont="1" applyFill="1" applyBorder="1" applyAlignment="1">
      <alignment horizontal="center"/>
    </xf>
    <xf numFmtId="41" fontId="9" fillId="0" borderId="45" xfId="0" applyNumberFormat="1" applyFont="1" applyFill="1" applyBorder="1" applyAlignment="1">
      <alignment horizontal="center"/>
    </xf>
    <xf numFmtId="3" fontId="9" fillId="0" borderId="45" xfId="0" applyNumberFormat="1" applyFont="1" applyFill="1" applyBorder="1"/>
    <xf numFmtId="0" fontId="1" fillId="0" borderId="3" xfId="0" applyFont="1" applyFill="1" applyBorder="1" applyAlignment="1">
      <alignment horizontal="right"/>
    </xf>
    <xf numFmtId="164" fontId="9" fillId="0" borderId="5" xfId="3" applyNumberFormat="1" applyFont="1" applyFill="1" applyBorder="1" applyAlignment="1">
      <alignment horizontal="center" vertical="center" wrapText="1"/>
    </xf>
    <xf numFmtId="0" fontId="37" fillId="0" borderId="5" xfId="0" applyFont="1" applyFill="1" applyBorder="1" applyAlignment="1">
      <alignment horizontal="left" vertical="center" wrapText="1"/>
    </xf>
    <xf numFmtId="49" fontId="37" fillId="0" borderId="5" xfId="0" applyNumberFormat="1" applyFont="1" applyFill="1" applyBorder="1" applyAlignment="1">
      <alignment horizontal="center" vertical="center" wrapText="1"/>
    </xf>
    <xf numFmtId="49" fontId="35" fillId="0" borderId="5" xfId="0" applyNumberFormat="1" applyFont="1" applyFill="1" applyBorder="1" applyAlignment="1">
      <alignment horizontal="center" vertical="center" wrapText="1"/>
    </xf>
    <xf numFmtId="49" fontId="16" fillId="0" borderId="0" xfId="0" applyNumberFormat="1" applyFont="1" applyFill="1" applyAlignment="1">
      <alignment horizontal="right" vertical="center"/>
    </xf>
    <xf numFmtId="49" fontId="32" fillId="0" borderId="0" xfId="0" applyNumberFormat="1" applyFont="1" applyFill="1" applyAlignment="1">
      <alignment horizontal="right" vertical="center"/>
    </xf>
    <xf numFmtId="0" fontId="33" fillId="0" borderId="0" xfId="0" applyFont="1" applyFill="1" applyBorder="1" applyAlignment="1">
      <alignment horizontal="center" vertical="center" wrapText="1"/>
    </xf>
    <xf numFmtId="37" fontId="35" fillId="0" borderId="3" xfId="0" applyNumberFormat="1" applyFont="1" applyFill="1" applyBorder="1" applyAlignment="1">
      <alignment horizontal="center" vertical="center" wrapText="1"/>
    </xf>
    <xf numFmtId="37" fontId="35" fillId="0" borderId="39" xfId="0" applyNumberFormat="1" applyFont="1" applyFill="1" applyBorder="1" applyAlignment="1">
      <alignment horizontal="center" vertical="center"/>
    </xf>
    <xf numFmtId="41" fontId="9" fillId="0" borderId="45" xfId="0" applyNumberFormat="1" applyFont="1" applyFill="1" applyBorder="1" applyAlignment="1">
      <alignment horizontal="right" vertical="center"/>
    </xf>
    <xf numFmtId="41" fontId="1" fillId="0" borderId="3" xfId="0" applyNumberFormat="1" applyFont="1" applyFill="1" applyBorder="1" applyAlignment="1">
      <alignment horizontal="right" vertical="center"/>
    </xf>
    <xf numFmtId="41" fontId="9" fillId="0" borderId="3" xfId="0" applyNumberFormat="1" applyFont="1" applyFill="1" applyBorder="1" applyAlignment="1">
      <alignment horizontal="right" vertical="center"/>
    </xf>
    <xf numFmtId="49" fontId="35" fillId="0" borderId="0" xfId="0" applyNumberFormat="1" applyFont="1" applyFill="1" applyAlignment="1">
      <alignment horizontal="right" vertical="center"/>
    </xf>
    <xf numFmtId="0" fontId="37" fillId="0" borderId="0" xfId="0" applyNumberFormat="1" applyFont="1" applyFill="1" applyAlignment="1">
      <alignment horizontal="left" vertical="center"/>
    </xf>
    <xf numFmtId="37" fontId="35" fillId="0" borderId="0" xfId="0" applyNumberFormat="1" applyFont="1" applyFill="1" applyAlignment="1">
      <alignment horizontal="right" vertical="center"/>
    </xf>
    <xf numFmtId="0" fontId="9" fillId="0" borderId="0" xfId="0" applyFont="1" applyFill="1" applyAlignment="1">
      <alignment horizontal="center" vertical="center" wrapText="1"/>
    </xf>
    <xf numFmtId="49" fontId="1" fillId="0" borderId="0" xfId="0" applyNumberFormat="1" applyFont="1" applyFill="1" applyAlignment="1">
      <alignment horizontal="right" vertical="center"/>
    </xf>
    <xf numFmtId="3" fontId="1" fillId="0" borderId="0" xfId="0" applyNumberFormat="1" applyFont="1" applyFill="1" applyAlignment="1">
      <alignment horizontal="right" vertical="center"/>
    </xf>
    <xf numFmtId="0" fontId="1" fillId="0" borderId="0" xfId="0" applyFont="1" applyFill="1" applyAlignment="1">
      <alignment horizontal="right" vertical="center"/>
    </xf>
    <xf numFmtId="172" fontId="9" fillId="0" borderId="0" xfId="0" applyNumberFormat="1" applyFont="1" applyFill="1"/>
    <xf numFmtId="3" fontId="35" fillId="0" borderId="4" xfId="0" applyNumberFormat="1" applyFont="1" applyBorder="1" applyAlignment="1">
      <alignment horizontal="center" vertical="center" wrapText="1"/>
    </xf>
    <xf numFmtId="0" fontId="34" fillId="0" borderId="0" xfId="0" applyFont="1" applyAlignment="1">
      <alignment horizontal="center"/>
    </xf>
    <xf numFmtId="0" fontId="35" fillId="0" borderId="0" xfId="0" applyFont="1" applyAlignment="1">
      <alignment horizontal="center"/>
    </xf>
    <xf numFmtId="0" fontId="31" fillId="0" borderId="45" xfId="0" applyFont="1" applyBorder="1" applyAlignment="1">
      <alignment horizontal="center" vertical="center" wrapText="1"/>
    </xf>
    <xf numFmtId="0" fontId="31" fillId="0" borderId="24" xfId="0" applyFont="1" applyBorder="1" applyAlignment="1">
      <alignment horizontal="center" vertical="center" wrapText="1"/>
    </xf>
    <xf numFmtId="0" fontId="35" fillId="0" borderId="47" xfId="0" applyFont="1" applyBorder="1" applyAlignment="1">
      <alignment horizontal="center" vertical="center" wrapText="1"/>
    </xf>
    <xf numFmtId="0" fontId="35" fillId="0" borderId="48" xfId="0" applyFont="1" applyBorder="1" applyAlignment="1">
      <alignment horizontal="center" vertical="center" wrapText="1"/>
    </xf>
    <xf numFmtId="3" fontId="49" fillId="0" borderId="4" xfId="0" applyNumberFormat="1" applyFont="1" applyBorder="1" applyAlignment="1">
      <alignment horizontal="center" vertical="center" wrapText="1"/>
    </xf>
    <xf numFmtId="3" fontId="35" fillId="0" borderId="4" xfId="0" applyNumberFormat="1" applyFont="1" applyBorder="1" applyAlignment="1">
      <alignment horizontal="center"/>
    </xf>
    <xf numFmtId="0" fontId="4" fillId="0" borderId="0" xfId="0" applyFont="1" applyAlignment="1">
      <alignment horizontal="center"/>
    </xf>
    <xf numFmtId="0" fontId="5" fillId="0" borderId="0" xfId="0" applyFont="1" applyAlignment="1">
      <alignment horizontal="center"/>
    </xf>
    <xf numFmtId="0" fontId="3" fillId="0" borderId="49" xfId="0" applyFont="1" applyBorder="1" applyAlignment="1">
      <alignment horizontal="center" vertical="center"/>
    </xf>
    <xf numFmtId="0" fontId="3" fillId="0" borderId="40" xfId="0" applyFont="1" applyBorder="1" applyAlignment="1">
      <alignment horizontal="center" vertical="center"/>
    </xf>
    <xf numFmtId="0" fontId="3" fillId="0" borderId="50" xfId="0" applyFont="1" applyBorder="1" applyAlignment="1">
      <alignment horizontal="center" vertical="center"/>
    </xf>
    <xf numFmtId="0" fontId="2" fillId="0" borderId="0" xfId="0" applyFont="1" applyBorder="1" applyAlignment="1">
      <alignment horizontal="center"/>
    </xf>
    <xf numFmtId="0" fontId="10" fillId="0" borderId="0" xfId="0" applyFont="1" applyBorder="1" applyAlignment="1">
      <alignment horizontal="center"/>
    </xf>
    <xf numFmtId="0" fontId="3" fillId="0" borderId="20" xfId="0" applyFont="1" applyBorder="1" applyAlignment="1">
      <alignment horizontal="center"/>
    </xf>
    <xf numFmtId="0" fontId="3" fillId="0" borderId="11" xfId="0" applyFont="1" applyBorder="1" applyAlignment="1">
      <alignment horizontal="center"/>
    </xf>
    <xf numFmtId="0" fontId="3" fillId="0" borderId="49"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42" xfId="0" applyFont="1" applyBorder="1" applyAlignment="1">
      <alignment horizontal="center"/>
    </xf>
    <xf numFmtId="0" fontId="3" fillId="0" borderId="51" xfId="0" applyFont="1" applyBorder="1" applyAlignment="1">
      <alignment horizontal="center"/>
    </xf>
    <xf numFmtId="164" fontId="7" fillId="0" borderId="0" xfId="3" applyNumberFormat="1" applyFont="1" applyBorder="1" applyAlignment="1">
      <alignment horizontal="center"/>
    </xf>
    <xf numFmtId="164" fontId="3" fillId="0" borderId="0" xfId="3" applyNumberFormat="1" applyFont="1" applyBorder="1" applyAlignment="1">
      <alignment horizontal="center"/>
    </xf>
    <xf numFmtId="0" fontId="3" fillId="0" borderId="0" xfId="0" applyFont="1" applyBorder="1" applyAlignment="1">
      <alignment horizontal="center"/>
    </xf>
    <xf numFmtId="0" fontId="12" fillId="0" borderId="0" xfId="0" applyFont="1" applyBorder="1" applyAlignment="1">
      <alignment horizontal="center"/>
    </xf>
    <xf numFmtId="0" fontId="33" fillId="0" borderId="0" xfId="0" applyFont="1" applyAlignment="1">
      <alignment horizontal="center"/>
    </xf>
    <xf numFmtId="0" fontId="16" fillId="0" borderId="0" xfId="0" applyFont="1" applyAlignment="1">
      <alignment horizontal="center"/>
    </xf>
    <xf numFmtId="0" fontId="31" fillId="0" borderId="49" xfId="0" applyFont="1" applyBorder="1" applyAlignment="1">
      <alignment horizontal="center" vertical="center"/>
    </xf>
    <xf numFmtId="0" fontId="31" fillId="0" borderId="40" xfId="0" applyFont="1" applyBorder="1" applyAlignment="1">
      <alignment horizontal="center" vertical="center"/>
    </xf>
    <xf numFmtId="0" fontId="31" fillId="0" borderId="50" xfId="0" applyFont="1" applyBorder="1" applyAlignment="1">
      <alignment horizontal="center" vertical="center"/>
    </xf>
    <xf numFmtId="0" fontId="14" fillId="0" borderId="0" xfId="0" applyFont="1" applyBorder="1" applyAlignment="1">
      <alignment horizontal="center"/>
    </xf>
    <xf numFmtId="0" fontId="35" fillId="0" borderId="0" xfId="0" applyFont="1" applyBorder="1" applyAlignment="1">
      <alignment horizontal="center"/>
    </xf>
    <xf numFmtId="0" fontId="31" fillId="0" borderId="20" xfId="0" applyFont="1" applyBorder="1" applyAlignment="1">
      <alignment horizontal="center"/>
    </xf>
    <xf numFmtId="0" fontId="31" fillId="0" borderId="11" xfId="0" applyFont="1" applyBorder="1" applyAlignment="1">
      <alignment horizontal="center"/>
    </xf>
    <xf numFmtId="0" fontId="31" fillId="0" borderId="49" xfId="0" applyFont="1" applyBorder="1" applyAlignment="1">
      <alignment horizontal="center" vertical="center" wrapText="1"/>
    </xf>
    <xf numFmtId="0" fontId="31" fillId="0" borderId="50" xfId="0" applyFont="1" applyBorder="1" applyAlignment="1">
      <alignment horizontal="center" vertical="center" wrapText="1"/>
    </xf>
    <xf numFmtId="0" fontId="31" fillId="0" borderId="42" xfId="0" applyFont="1" applyBorder="1" applyAlignment="1">
      <alignment horizontal="center"/>
    </xf>
    <xf numFmtId="0" fontId="31" fillId="0" borderId="51" xfId="0" applyFont="1" applyBorder="1" applyAlignment="1">
      <alignment horizontal="center"/>
    </xf>
    <xf numFmtId="164" fontId="31" fillId="0" borderId="0" xfId="3" applyNumberFormat="1" applyFont="1" applyBorder="1" applyAlignment="1">
      <alignment horizontal="center"/>
    </xf>
    <xf numFmtId="0" fontId="47" fillId="0" borderId="0" xfId="0" applyFont="1" applyBorder="1" applyAlignment="1">
      <alignment horizontal="center"/>
    </xf>
    <xf numFmtId="164" fontId="45" fillId="0" borderId="0" xfId="3" applyNumberFormat="1" applyFont="1" applyBorder="1" applyAlignment="1">
      <alignment horizontal="center"/>
    </xf>
    <xf numFmtId="0" fontId="31" fillId="0" borderId="0" xfId="0" applyFont="1" applyBorder="1" applyAlignment="1">
      <alignment horizontal="center"/>
    </xf>
    <xf numFmtId="164" fontId="1" fillId="6" borderId="0" xfId="3" applyNumberFormat="1" applyFont="1" applyFill="1" applyBorder="1" applyAlignment="1">
      <alignment horizontal="center"/>
    </xf>
    <xf numFmtId="0" fontId="1" fillId="6" borderId="0" xfId="0" applyFont="1" applyFill="1" applyBorder="1" applyAlignment="1">
      <alignment horizontal="center"/>
    </xf>
    <xf numFmtId="0" fontId="9" fillId="6" borderId="0" xfId="0" applyFont="1" applyFill="1" applyBorder="1" applyAlignment="1">
      <alignment horizontal="center"/>
    </xf>
    <xf numFmtId="0" fontId="11" fillId="6" borderId="0" xfId="0" applyFont="1" applyFill="1" applyBorder="1" applyAlignment="1">
      <alignment horizontal="center"/>
    </xf>
    <xf numFmtId="0" fontId="33" fillId="6" borderId="0" xfId="0" applyFont="1" applyFill="1" applyAlignment="1">
      <alignment horizontal="center"/>
    </xf>
    <xf numFmtId="0" fontId="16" fillId="6" borderId="0" xfId="0" applyFont="1" applyFill="1" applyAlignment="1">
      <alignment horizontal="center"/>
    </xf>
    <xf numFmtId="0" fontId="35" fillId="6" borderId="0" xfId="0" applyFont="1" applyFill="1" applyAlignment="1">
      <alignment horizontal="center"/>
    </xf>
    <xf numFmtId="0" fontId="54" fillId="6" borderId="0" xfId="0" applyFont="1" applyFill="1" applyAlignment="1">
      <alignment horizontal="center"/>
    </xf>
    <xf numFmtId="0" fontId="9" fillId="0" borderId="0" xfId="0" applyFont="1" applyFill="1" applyBorder="1" applyAlignment="1">
      <alignment horizontal="center"/>
    </xf>
    <xf numFmtId="0" fontId="33" fillId="0" borderId="9" xfId="0" applyFont="1" applyFill="1" applyBorder="1" applyAlignment="1">
      <alignment horizontal="center" wrapText="1"/>
    </xf>
    <xf numFmtId="0" fontId="33" fillId="0" borderId="0" xfId="0" applyFont="1" applyFill="1" applyAlignment="1">
      <alignment horizontal="center"/>
    </xf>
    <xf numFmtId="0" fontId="16" fillId="0" borderId="0" xfId="0" applyFont="1" applyFill="1" applyAlignment="1">
      <alignment horizontal="center"/>
    </xf>
    <xf numFmtId="3" fontId="37" fillId="0" borderId="0" xfId="0" applyNumberFormat="1" applyFont="1" applyFill="1" applyAlignment="1">
      <alignment horizontal="center"/>
    </xf>
    <xf numFmtId="0" fontId="37" fillId="0" borderId="0" xfId="0" applyFont="1" applyFill="1" applyAlignment="1">
      <alignment horizontal="center"/>
    </xf>
    <xf numFmtId="0" fontId="34" fillId="0" borderId="0" xfId="0" applyFont="1" applyFill="1" applyAlignment="1">
      <alignment horizontal="center"/>
    </xf>
    <xf numFmtId="0" fontId="54" fillId="0" borderId="0" xfId="0" applyFont="1" applyFill="1" applyAlignment="1">
      <alignment horizontal="center"/>
    </xf>
    <xf numFmtId="164" fontId="56" fillId="6" borderId="0" xfId="3" applyNumberFormat="1" applyFont="1" applyFill="1" applyBorder="1" applyAlignment="1">
      <alignment horizontal="center"/>
    </xf>
    <xf numFmtId="0" fontId="45" fillId="0" borderId="0" xfId="0" applyFont="1" applyFill="1" applyBorder="1" applyAlignment="1">
      <alignment horizontal="center"/>
    </xf>
    <xf numFmtId="37" fontId="45" fillId="0" borderId="0" xfId="0" applyNumberFormat="1" applyFont="1" applyFill="1" applyBorder="1" applyAlignment="1">
      <alignment horizontal="center"/>
    </xf>
    <xf numFmtId="37" fontId="44" fillId="0" borderId="0" xfId="0" applyNumberFormat="1" applyFont="1" applyFill="1" applyBorder="1" applyAlignment="1">
      <alignment horizontal="center"/>
    </xf>
    <xf numFmtId="0" fontId="35" fillId="0" borderId="0" xfId="0" applyFont="1" applyFill="1" applyAlignment="1">
      <alignment horizontal="center"/>
    </xf>
    <xf numFmtId="0" fontId="9" fillId="0" borderId="0" xfId="0" applyFont="1" applyFill="1" applyAlignment="1">
      <alignment horizontal="center"/>
    </xf>
    <xf numFmtId="0" fontId="1" fillId="0" borderId="0" xfId="0" applyFont="1" applyFill="1" applyAlignment="1">
      <alignment vertical="top" wrapText="1"/>
    </xf>
    <xf numFmtId="0" fontId="1" fillId="0" borderId="0" xfId="0" applyFont="1" applyFill="1" applyBorder="1" applyAlignment="1">
      <alignment horizontal="left" vertical="top" wrapText="1"/>
    </xf>
    <xf numFmtId="0" fontId="1" fillId="0" borderId="0" xfId="0" applyFont="1" applyFill="1" applyAlignment="1">
      <alignment horizontal="left" vertical="top" wrapText="1"/>
    </xf>
    <xf numFmtId="0" fontId="55" fillId="0" borderId="0" xfId="0" applyFont="1" applyFill="1" applyAlignment="1">
      <alignment horizontal="center"/>
    </xf>
    <xf numFmtId="0" fontId="1" fillId="0" borderId="0" xfId="0" applyFont="1" applyFill="1" applyBorder="1" applyAlignment="1">
      <alignment vertical="top" wrapText="1"/>
    </xf>
    <xf numFmtId="3" fontId="45" fillId="0" borderId="0" xfId="21" applyNumberFormat="1" applyFont="1" applyAlignment="1">
      <alignment horizontal="right" vertical="center" wrapText="1"/>
    </xf>
    <xf numFmtId="164" fontId="9" fillId="0" borderId="1" xfId="3" applyNumberFormat="1" applyFont="1" applyFill="1" applyBorder="1" applyAlignment="1">
      <alignment horizontal="center" vertical="center" wrapText="1"/>
    </xf>
    <xf numFmtId="0" fontId="16" fillId="0" borderId="32" xfId="21" applyFont="1" applyFill="1" applyBorder="1" applyAlignment="1">
      <alignment horizontal="center" wrapText="1"/>
    </xf>
    <xf numFmtId="0" fontId="1" fillId="0" borderId="0" xfId="0" applyFont="1" applyFill="1" applyAlignment="1">
      <alignment horizontal="justify" vertical="top" wrapText="1"/>
    </xf>
    <xf numFmtId="0" fontId="27" fillId="0" borderId="29" xfId="0" applyFont="1" applyBorder="1" applyAlignment="1">
      <alignment horizontal="center"/>
    </xf>
    <xf numFmtId="0" fontId="27" fillId="0" borderId="0" xfId="0" applyFont="1" applyBorder="1" applyAlignment="1">
      <alignment horizontal="center"/>
    </xf>
    <xf numFmtId="0" fontId="27" fillId="0" borderId="30" xfId="0" applyFont="1" applyBorder="1" applyAlignment="1">
      <alignment horizontal="center"/>
    </xf>
    <xf numFmtId="0" fontId="5" fillId="0" borderId="29" xfId="0" applyFont="1" applyBorder="1" applyAlignment="1">
      <alignment horizontal="center"/>
    </xf>
    <xf numFmtId="0" fontId="5" fillId="0" borderId="0" xfId="0" applyFont="1" applyBorder="1" applyAlignment="1">
      <alignment horizontal="center"/>
    </xf>
    <xf numFmtId="0" fontId="5" fillId="0" borderId="30" xfId="0" applyFont="1" applyBorder="1" applyAlignment="1">
      <alignment horizontal="center"/>
    </xf>
    <xf numFmtId="0" fontId="64" fillId="0" borderId="29" xfId="0" applyFont="1" applyBorder="1" applyAlignment="1">
      <alignment horizontal="center"/>
    </xf>
    <xf numFmtId="0" fontId="64" fillId="0" borderId="0" xfId="0" applyFont="1" applyBorder="1" applyAlignment="1">
      <alignment horizontal="center"/>
    </xf>
    <xf numFmtId="0" fontId="64" fillId="0" borderId="30" xfId="0" applyFont="1" applyBorder="1" applyAlignment="1">
      <alignment horizontal="center"/>
    </xf>
    <xf numFmtId="0" fontId="65" fillId="0" borderId="29" xfId="0" applyFont="1" applyBorder="1" applyAlignment="1">
      <alignment horizontal="center"/>
    </xf>
    <xf numFmtId="0" fontId="65" fillId="0" borderId="0" xfId="0" applyFont="1" applyBorder="1" applyAlignment="1">
      <alignment horizontal="center"/>
    </xf>
    <xf numFmtId="0" fontId="65" fillId="0" borderId="30" xfId="0" applyFont="1" applyBorder="1" applyAlignment="1">
      <alignment horizontal="center"/>
    </xf>
  </cellXfs>
  <cellStyles count="38">
    <cellStyle name="0,0_x000d_&#10;NA_x000d_&#10;" xfId="1"/>
    <cellStyle name="1991-" xfId="2"/>
    <cellStyle name="Comma" xfId="3" builtinId="3"/>
    <cellStyle name="Comma [0]_Worksheet in B2310 FS2009" xfId="4"/>
    <cellStyle name="Comma 2" xfId="5"/>
    <cellStyle name="Comma 2 2" xfId="6"/>
    <cellStyle name="Comma 4" xfId="7"/>
    <cellStyle name="Comma_Worksheet in B2310 FS2009" xfId="8"/>
    <cellStyle name="Comma0" xfId="9"/>
    <cellStyle name="Currency0" xfId="10"/>
    <cellStyle name="Date" xfId="11"/>
    <cellStyle name="Fixed" xfId="12"/>
    <cellStyle name="Heading 1" xfId="13" builtinId="16" customBuiltin="1"/>
    <cellStyle name="Heading 2" xfId="14" builtinId="17" customBuiltin="1"/>
    <cellStyle name="Normal" xfId="0" builtinId="0"/>
    <cellStyle name="Normal - Style1 2" xfId="15"/>
    <cellStyle name="Normal 2" xfId="16"/>
    <cellStyle name="Normal 3" xfId="17"/>
    <cellStyle name="Normal 4" xfId="18"/>
    <cellStyle name="Normal 5" xfId="19"/>
    <cellStyle name="Normal_Ban Draff chinh" xfId="20"/>
    <cellStyle name="Normal_SHEET" xfId="21"/>
    <cellStyle name="Normal_Thuyet minh BCTC" xfId="22"/>
    <cellStyle name="Normal_Worksheet in  US Financial Statements Ref. Workbook - Single Co" xfId="23"/>
    <cellStyle name="Percent" xfId="24" builtinId="5"/>
    <cellStyle name="Total" xfId="25" builtinId="25" customBuiltin="1"/>
    <cellStyle name="똿뗦먛귟 [0.00]_PRODUCT DETAIL Q1" xfId="26"/>
    <cellStyle name="똿뗦먛귟_PRODUCT DETAIL Q1" xfId="27"/>
    <cellStyle name="믅됞 [0.00]_PRODUCT DETAIL Q1" xfId="28"/>
    <cellStyle name="믅됞_PRODUCT DETAIL Q1" xfId="29"/>
    <cellStyle name="백분율_HOBONG" xfId="30"/>
    <cellStyle name="뷭?_BOOKSHIP" xfId="31"/>
    <cellStyle name="콤마 [0]_1202" xfId="32"/>
    <cellStyle name="콤마_1202" xfId="33"/>
    <cellStyle name="통화 [0]_1202" xfId="34"/>
    <cellStyle name="통화_1202" xfId="35"/>
    <cellStyle name="표준_(정보부문)월별인원계획" xfId="36"/>
    <cellStyle name="표준_kc-elec system check list" xfId="3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4</xdr:col>
      <xdr:colOff>85725</xdr:colOff>
      <xdr:row>0</xdr:row>
      <xdr:rowOff>38100</xdr:rowOff>
    </xdr:from>
    <xdr:to>
      <xdr:col>5</xdr:col>
      <xdr:colOff>990600</xdr:colOff>
      <xdr:row>2</xdr:row>
      <xdr:rowOff>104775</xdr:rowOff>
    </xdr:to>
    <xdr:sp macro="" textlink="">
      <xdr:nvSpPr>
        <xdr:cNvPr id="21505" name="Text Box 1"/>
        <xdr:cNvSpPr txBox="1">
          <a:spLocks noChangeArrowheads="1"/>
        </xdr:cNvSpPr>
      </xdr:nvSpPr>
      <xdr:spPr bwMode="auto">
        <a:xfrm>
          <a:off x="4324350" y="38100"/>
          <a:ext cx="1952625" cy="485775"/>
        </a:xfrm>
        <a:prstGeom prst="rect">
          <a:avLst/>
        </a:prstGeom>
        <a:solidFill>
          <a:srgbClr val="FFFFFF"/>
        </a:solidFill>
        <a:ln w="9525">
          <a:solidFill>
            <a:srgbClr val="FFFFFF"/>
          </a:solidFill>
          <a:miter lim="800000"/>
          <a:headEnd/>
          <a:tailEnd/>
        </a:ln>
      </xdr:spPr>
      <xdr:txBody>
        <a:bodyPr vertOverflow="clip" wrap="square" lIns="27432" tIns="27432" rIns="27432" bIns="0" anchor="t" upright="1"/>
        <a:lstStyle/>
        <a:p>
          <a:pPr algn="ctr" rtl="1">
            <a:defRPr sz="1000"/>
          </a:pPr>
          <a:r>
            <a:rPr lang="en-US" sz="900" b="1" i="0" strike="noStrike">
              <a:solidFill>
                <a:srgbClr val="000000"/>
              </a:solidFill>
              <a:latin typeface="VNI-Times"/>
            </a:rPr>
            <a:t>Maãu soá B 01 - DN</a:t>
          </a:r>
          <a:endParaRPr lang="en-US" sz="800" b="0" i="0" strike="noStrike">
            <a:solidFill>
              <a:srgbClr val="000000"/>
            </a:solidFill>
            <a:latin typeface="VNI-Times"/>
          </a:endParaRPr>
        </a:p>
        <a:p>
          <a:pPr algn="ctr" rtl="1">
            <a:defRPr sz="1000"/>
          </a:pPr>
          <a:r>
            <a:rPr lang="en-US" sz="800" b="0" i="0" strike="noStrike">
              <a:solidFill>
                <a:srgbClr val="000000"/>
              </a:solidFill>
              <a:latin typeface="VNI-Times"/>
            </a:rPr>
            <a:t>Ban haønh theo QÑ soá 15/2006/QÑ-BTC ngaøy 20/03/2006 cuûa BTC</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85725</xdr:colOff>
      <xdr:row>0</xdr:row>
      <xdr:rowOff>38100</xdr:rowOff>
    </xdr:from>
    <xdr:to>
      <xdr:col>5</xdr:col>
      <xdr:colOff>990600</xdr:colOff>
      <xdr:row>2</xdr:row>
      <xdr:rowOff>104775</xdr:rowOff>
    </xdr:to>
    <xdr:sp macro="" textlink="">
      <xdr:nvSpPr>
        <xdr:cNvPr id="32769" name="Text Box 1"/>
        <xdr:cNvSpPr txBox="1">
          <a:spLocks noChangeArrowheads="1"/>
        </xdr:cNvSpPr>
      </xdr:nvSpPr>
      <xdr:spPr bwMode="auto">
        <a:xfrm>
          <a:off x="4267200" y="38100"/>
          <a:ext cx="2028825" cy="485775"/>
        </a:xfrm>
        <a:prstGeom prst="rect">
          <a:avLst/>
        </a:prstGeom>
        <a:solidFill>
          <a:srgbClr val="FFFFFF"/>
        </a:solidFill>
        <a:ln w="9525">
          <a:solidFill>
            <a:srgbClr val="FFFFFF"/>
          </a:solidFill>
          <a:miter lim="800000"/>
          <a:headEnd/>
          <a:tailEnd/>
        </a:ln>
      </xdr:spPr>
      <xdr:txBody>
        <a:bodyPr vertOverflow="clip" wrap="square" lIns="27432" tIns="27432" rIns="27432" bIns="0" anchor="t" upright="1"/>
        <a:lstStyle/>
        <a:p>
          <a:pPr algn="ctr" rtl="1">
            <a:defRPr sz="1000"/>
          </a:pPr>
          <a:r>
            <a:rPr lang="en-US" sz="900" b="1" i="0" strike="noStrike">
              <a:solidFill>
                <a:srgbClr val="000000"/>
              </a:solidFill>
              <a:latin typeface="VNI-Times"/>
            </a:rPr>
            <a:t>Maãu soá B 01 - DN</a:t>
          </a:r>
          <a:endParaRPr lang="en-US" sz="800" b="0" i="0" strike="noStrike">
            <a:solidFill>
              <a:srgbClr val="000000"/>
            </a:solidFill>
            <a:latin typeface="VNI-Times"/>
          </a:endParaRPr>
        </a:p>
        <a:p>
          <a:pPr algn="ctr" rtl="1">
            <a:defRPr sz="1000"/>
          </a:pPr>
          <a:r>
            <a:rPr lang="en-US" sz="800" b="0" i="0" strike="noStrike">
              <a:solidFill>
                <a:srgbClr val="000000"/>
              </a:solidFill>
              <a:latin typeface="VNI-Times"/>
            </a:rPr>
            <a:t>Ban haønh theo QÑ soá 15/2006/QÑ-BTC ngaøy 20/03/2006 cuûa BTC</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847725</xdr:colOff>
      <xdr:row>0</xdr:row>
      <xdr:rowOff>38100</xdr:rowOff>
    </xdr:from>
    <xdr:to>
      <xdr:col>6</xdr:col>
      <xdr:colOff>628650</xdr:colOff>
      <xdr:row>2</xdr:row>
      <xdr:rowOff>0</xdr:rowOff>
    </xdr:to>
    <xdr:sp macro="" textlink="">
      <xdr:nvSpPr>
        <xdr:cNvPr id="64513" name="Text Box 1"/>
        <xdr:cNvSpPr txBox="1">
          <a:spLocks noChangeArrowheads="1"/>
        </xdr:cNvSpPr>
      </xdr:nvSpPr>
      <xdr:spPr bwMode="auto">
        <a:xfrm>
          <a:off x="5772150" y="38100"/>
          <a:ext cx="1962150" cy="495300"/>
        </a:xfrm>
        <a:prstGeom prst="rect">
          <a:avLst/>
        </a:prstGeom>
        <a:solidFill>
          <a:srgbClr val="FFFFFF"/>
        </a:solidFill>
        <a:ln w="9525">
          <a:solidFill>
            <a:srgbClr val="FFFFFF"/>
          </a:solidFill>
          <a:miter lim="800000"/>
          <a:headEnd/>
          <a:tailEnd/>
        </a:ln>
      </xdr:spPr>
      <xdr:txBody>
        <a:bodyPr vertOverflow="clip" wrap="square" lIns="27432" tIns="27432" rIns="27432" bIns="0" anchor="t" upright="1"/>
        <a:lstStyle/>
        <a:p>
          <a:pPr algn="ctr" rtl="1">
            <a:defRPr sz="1000"/>
          </a:pPr>
          <a:r>
            <a:rPr lang="en-US" sz="900" b="1" i="0" strike="noStrike">
              <a:solidFill>
                <a:srgbClr val="000000"/>
              </a:solidFill>
              <a:latin typeface="VNI-Times"/>
            </a:rPr>
            <a:t>Maãu soá B 01 - DN</a:t>
          </a:r>
          <a:endParaRPr lang="en-US" sz="800" b="0" i="0" strike="noStrike">
            <a:solidFill>
              <a:srgbClr val="000000"/>
            </a:solidFill>
            <a:latin typeface="VNI-Times"/>
          </a:endParaRPr>
        </a:p>
        <a:p>
          <a:pPr algn="ctr" rtl="1">
            <a:defRPr sz="1000"/>
          </a:pPr>
          <a:r>
            <a:rPr lang="en-US" sz="800" b="0" i="0" strike="noStrike">
              <a:solidFill>
                <a:srgbClr val="000000"/>
              </a:solidFill>
              <a:latin typeface="VNI-Times"/>
            </a:rPr>
            <a:t>Ban haønh theo QÑ soá 15/2006/QÑ-BTC Ngaøy 20/03/2006 cuûa BTC</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95250</xdr:colOff>
      <xdr:row>0</xdr:row>
      <xdr:rowOff>0</xdr:rowOff>
    </xdr:from>
    <xdr:to>
      <xdr:col>5</xdr:col>
      <xdr:colOff>0</xdr:colOff>
      <xdr:row>3</xdr:row>
      <xdr:rowOff>114300</xdr:rowOff>
    </xdr:to>
    <xdr:sp macro="" textlink="">
      <xdr:nvSpPr>
        <xdr:cNvPr id="53249" name="Text Box 1"/>
        <xdr:cNvSpPr txBox="1">
          <a:spLocks noChangeArrowheads="1"/>
        </xdr:cNvSpPr>
      </xdr:nvSpPr>
      <xdr:spPr bwMode="auto">
        <a:xfrm>
          <a:off x="3352800" y="0"/>
          <a:ext cx="2457450" cy="600075"/>
        </a:xfrm>
        <a:prstGeom prst="rect">
          <a:avLst/>
        </a:prstGeom>
        <a:solidFill>
          <a:srgbClr val="FFFFFF"/>
        </a:solidFill>
        <a:ln w="9525">
          <a:solidFill>
            <a:srgbClr val="FFFFFF"/>
          </a:solidFill>
          <a:miter lim="800000"/>
          <a:headEnd/>
          <a:tailEnd/>
        </a:ln>
      </xdr:spPr>
      <xdr:txBody>
        <a:bodyPr vertOverflow="clip" wrap="square" lIns="27432" tIns="27432" rIns="27432" bIns="0" anchor="t" upright="1"/>
        <a:lstStyle/>
        <a:p>
          <a:pPr algn="ctr" rtl="1">
            <a:defRPr sz="1000"/>
          </a:pPr>
          <a:r>
            <a:rPr lang="en-US" sz="900" b="1" i="0" strike="noStrike">
              <a:solidFill>
                <a:srgbClr val="000000"/>
              </a:solidFill>
              <a:latin typeface="VNI-Times"/>
            </a:rPr>
            <a:t>Maãu soá B 03 - DN</a:t>
          </a:r>
        </a:p>
        <a:p>
          <a:pPr algn="ctr" rtl="1">
            <a:defRPr sz="1000"/>
          </a:pPr>
          <a:r>
            <a:rPr lang="en-US" sz="900" b="1" i="0" strike="noStrike">
              <a:solidFill>
                <a:srgbClr val="000000"/>
              </a:solidFill>
              <a:latin typeface="VNI-Times"/>
            </a:rPr>
            <a:t>(Ban haønh theo QÑ soá 15/2006/QÑ-BTC ngaøy 20/03/2006 cuûa Boä Tröôûng BTC)</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Welcome\Local%20Settings\Temporary%20Internet%20Files\Content.IE5\3CK5SBZJ\THUYETMINHBCTC-%20hop%20nhat%20Q1-20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dministrator\AppData\Roaming\Skype\My%20Skype%20Received%20Files\thiet%20minh%20bao%20cao%20tc%20NAM%202015(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DSPShopnhat"/>
      <sheetName val="TMBCTCQ1-2010 (2)"/>
      <sheetName val="TM VP2009 "/>
      <sheetName val="NTG"/>
      <sheetName val="QNN"/>
      <sheetName val="HPG"/>
      <sheetName val="DNG"/>
      <sheetName val="TM HNI"/>
      <sheetName val="TM BDG "/>
    </sheetNames>
    <sheetDataSet>
      <sheetData sheetId="0" refreshError="1"/>
      <sheetData sheetId="1" refreshError="1">
        <row r="284">
          <cell r="F284">
            <v>2015652009</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CDSPSQ1-2010"/>
      <sheetName val="BCDKT-thuy-IN"/>
      <sheetName val="BCDKT-thuy-INQI-2010"/>
      <sheetName val="BCDKT"/>
      <sheetName val="LCGT-2015"/>
      <sheetName val="KQKD-2015"/>
      <sheetName val="Tminh2015(1-4)"/>
      <sheetName val="van phong"/>
      <sheetName val="TM.5 hang"/>
      <sheetName val="Tminh 2015(5)"/>
      <sheetName val="thue tc hcm"/>
      <sheetName val="TMinh2015 (6)"/>
      <sheetName val="TMinh2015 (7-9)"/>
      <sheetName val="TMinh2015(10)"/>
      <sheetName val="TMinh2015 (11-12)"/>
      <sheetName val="BIA "/>
      <sheetName val="00000000"/>
    </sheetNames>
    <sheetDataSet>
      <sheetData sheetId="0"/>
      <sheetData sheetId="1"/>
      <sheetData sheetId="2"/>
      <sheetData sheetId="3"/>
      <sheetData sheetId="4"/>
      <sheetData sheetId="5"/>
      <sheetData sheetId="6">
        <row r="93">
          <cell r="F93">
            <v>27989474469.29747</v>
          </cell>
        </row>
        <row r="94">
          <cell r="F94">
            <v>24696586.90909091</v>
          </cell>
        </row>
        <row r="95">
          <cell r="F95">
            <v>783471283.01536751</v>
          </cell>
        </row>
        <row r="96">
          <cell r="F96">
            <v>89781489263.408264</v>
          </cell>
        </row>
        <row r="97">
          <cell r="F97">
            <v>94829265115.671036</v>
          </cell>
        </row>
        <row r="100">
          <cell r="F100">
            <v>67552764</v>
          </cell>
        </row>
        <row r="104">
          <cell r="F104">
            <v>3000000000</v>
          </cell>
        </row>
      </sheetData>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9" filterMode="1">
    <tabColor indexed="33"/>
  </sheetPr>
  <dimension ref="A1:Q1420"/>
  <sheetViews>
    <sheetView topLeftCell="C72" workbookViewId="0">
      <selection activeCell="M87" sqref="M87"/>
    </sheetView>
  </sheetViews>
  <sheetFormatPr defaultRowHeight="14.25"/>
  <cols>
    <col min="1" max="1" width="4" style="145" hidden="1" customWidth="1"/>
    <col min="2" max="2" width="4.7109375" style="145" hidden="1" customWidth="1"/>
    <col min="3" max="3" width="6.5703125" style="145" customWidth="1"/>
    <col min="4" max="4" width="32" style="145" customWidth="1"/>
    <col min="5" max="5" width="17.7109375" style="240" customWidth="1"/>
    <col min="6" max="6" width="17.42578125" style="240" customWidth="1"/>
    <col min="7" max="7" width="18.140625" style="240" customWidth="1"/>
    <col min="8" max="8" width="17.85546875" style="240" customWidth="1"/>
    <col min="9" max="9" width="8.140625" style="240" hidden="1" customWidth="1"/>
    <col min="10" max="10" width="13.42578125" style="240" hidden="1" customWidth="1"/>
    <col min="11" max="11" width="18" style="240" customWidth="1"/>
    <col min="12" max="12" width="17.7109375" style="240" customWidth="1"/>
    <col min="13" max="13" width="16.42578125" style="240" customWidth="1"/>
    <col min="14" max="14" width="16" style="240" customWidth="1"/>
    <col min="15" max="15" width="17.28515625" style="145" bestFit="1" customWidth="1"/>
    <col min="16" max="16" width="18.85546875" style="145" customWidth="1"/>
    <col min="17" max="17" width="16.5703125" style="145" bestFit="1" customWidth="1"/>
    <col min="18" max="16384" width="9.140625" style="145"/>
  </cols>
  <sheetData>
    <row r="1" spans="1:16" s="129" customFormat="1" ht="12.75">
      <c r="C1" s="130" t="s">
        <v>522</v>
      </c>
      <c r="E1" s="150"/>
      <c r="F1" s="150"/>
      <c r="G1" s="150"/>
      <c r="H1" s="150"/>
      <c r="I1" s="150"/>
      <c r="J1" s="150"/>
      <c r="K1" s="150"/>
      <c r="L1" s="239"/>
      <c r="M1" s="150"/>
      <c r="N1" s="150"/>
    </row>
    <row r="2" spans="1:16" s="129" customFormat="1" ht="12.75">
      <c r="C2" s="130" t="s">
        <v>594</v>
      </c>
      <c r="E2" s="150"/>
      <c r="F2" s="150"/>
      <c r="G2" s="150"/>
      <c r="H2" s="150"/>
      <c r="I2" s="150"/>
      <c r="J2" s="150"/>
      <c r="K2" s="150"/>
      <c r="L2" s="239"/>
      <c r="M2" s="150"/>
      <c r="N2" s="150"/>
    </row>
    <row r="3" spans="1:16" s="129" customFormat="1" ht="12.75">
      <c r="C3" s="130" t="e">
        <f>"MST :  "&amp;#REF!</f>
        <v>#REF!</v>
      </c>
      <c r="E3" s="150"/>
      <c r="F3" s="150"/>
      <c r="G3" s="150"/>
      <c r="H3" s="150"/>
      <c r="I3" s="150"/>
      <c r="J3" s="150"/>
      <c r="K3" s="150"/>
      <c r="L3" s="239"/>
      <c r="M3" s="150"/>
      <c r="N3" s="150"/>
    </row>
    <row r="4" spans="1:16" ht="25.5" customHeight="1">
      <c r="C4" s="769" t="s">
        <v>592</v>
      </c>
      <c r="D4" s="769"/>
      <c r="E4" s="769"/>
      <c r="F4" s="769"/>
      <c r="G4" s="769"/>
      <c r="H4" s="769"/>
      <c r="I4" s="770"/>
      <c r="J4" s="770"/>
      <c r="K4" s="769"/>
      <c r="L4" s="769"/>
    </row>
    <row r="5" spans="1:16" ht="23.25" customHeight="1">
      <c r="C5" s="769" t="s">
        <v>232</v>
      </c>
      <c r="D5" s="769"/>
      <c r="E5" s="769"/>
      <c r="F5" s="769"/>
      <c r="G5" s="769"/>
      <c r="H5" s="769"/>
      <c r="I5" s="769"/>
      <c r="J5" s="769"/>
      <c r="K5" s="769"/>
      <c r="L5" s="769"/>
    </row>
    <row r="6" spans="1:16" ht="15.75" customHeight="1"/>
    <row r="7" spans="1:16" ht="22.5" customHeight="1">
      <c r="C7" s="771" t="s">
        <v>243</v>
      </c>
      <c r="D7" s="773" t="s">
        <v>585</v>
      </c>
      <c r="E7" s="775" t="s">
        <v>586</v>
      </c>
      <c r="F7" s="775"/>
      <c r="G7" s="776" t="s">
        <v>589</v>
      </c>
      <c r="H7" s="776"/>
      <c r="I7" s="776"/>
      <c r="J7" s="776"/>
      <c r="K7" s="768" t="s">
        <v>591</v>
      </c>
      <c r="L7" s="768"/>
      <c r="M7" s="768"/>
      <c r="N7" s="768"/>
    </row>
    <row r="8" spans="1:16" ht="21.75" customHeight="1" thickBot="1">
      <c r="B8" s="133" t="s">
        <v>513</v>
      </c>
      <c r="C8" s="772"/>
      <c r="D8" s="774"/>
      <c r="E8" s="241" t="s">
        <v>587</v>
      </c>
      <c r="F8" s="241" t="s">
        <v>588</v>
      </c>
      <c r="G8" s="241" t="s">
        <v>590</v>
      </c>
      <c r="H8" s="241" t="s">
        <v>588</v>
      </c>
      <c r="I8" s="241" t="s">
        <v>244</v>
      </c>
      <c r="J8" s="241" t="s">
        <v>245</v>
      </c>
      <c r="K8" s="241" t="s">
        <v>587</v>
      </c>
      <c r="L8" s="241" t="s">
        <v>588</v>
      </c>
      <c r="M8" s="242"/>
      <c r="O8" s="243"/>
    </row>
    <row r="9" spans="1:16" ht="14.25" customHeight="1" thickTop="1">
      <c r="C9" s="244"/>
      <c r="D9" s="245"/>
      <c r="E9" s="246"/>
      <c r="F9" s="246"/>
      <c r="G9" s="246"/>
      <c r="H9" s="246"/>
      <c r="I9" s="246"/>
      <c r="J9" s="246"/>
      <c r="K9" s="246"/>
      <c r="L9" s="246"/>
    </row>
    <row r="10" spans="1:16" s="251" customFormat="1" ht="18.75" customHeight="1">
      <c r="A10" s="134" t="str">
        <f t="shared" ref="A10:A108" si="0">IF(E10&gt;0,"IN",IF(F10&gt;0,"IN",IF(G10&gt;0,"IN",IF(H10&gt;0,"IN",0))))</f>
        <v>IN</v>
      </c>
      <c r="B10" s="134">
        <v>1</v>
      </c>
      <c r="C10" s="141">
        <v>1111</v>
      </c>
      <c r="D10" s="306" t="s">
        <v>9</v>
      </c>
      <c r="E10" s="252">
        <v>1115925326.5999999</v>
      </c>
      <c r="F10" s="252">
        <v>0</v>
      </c>
      <c r="G10" s="253">
        <v>56544631070</v>
      </c>
      <c r="H10" s="253">
        <v>44895104683.400002</v>
      </c>
      <c r="I10" s="247"/>
      <c r="J10" s="247"/>
      <c r="K10" s="253">
        <f>IF(E10+G10-F10-H10&gt;0,E10+G10-F10-H10,0)</f>
        <v>12765451713.199997</v>
      </c>
      <c r="L10" s="253">
        <f>IF(H10+F10-G10-E10&gt;0,H10+F10-G10-E10,0)</f>
        <v>0</v>
      </c>
      <c r="M10" s="240"/>
      <c r="N10" s="240"/>
      <c r="O10" s="250"/>
      <c r="P10" s="250"/>
    </row>
    <row r="11" spans="1:16" s="251" customFormat="1" ht="18.75" customHeight="1">
      <c r="A11" s="134" t="str">
        <f t="shared" si="0"/>
        <v>IN</v>
      </c>
      <c r="B11" s="134">
        <v>2</v>
      </c>
      <c r="C11" s="141">
        <v>1121</v>
      </c>
      <c r="D11" s="306" t="s">
        <v>10</v>
      </c>
      <c r="E11" s="252">
        <v>1028992236.7538462</v>
      </c>
      <c r="F11" s="252">
        <v>0</v>
      </c>
      <c r="G11" s="252">
        <v>87179100004</v>
      </c>
      <c r="H11" s="252">
        <v>85970378888</v>
      </c>
      <c r="I11" s="247">
        <v>176832415243.92999</v>
      </c>
      <c r="J11" s="247">
        <v>175869941747.39999</v>
      </c>
      <c r="K11" s="253">
        <f t="shared" ref="K11:K77" si="1">IF(E11+G11-F11-H11&gt;0,E11+G11-F11-H11,0)</f>
        <v>2237713352.7538452</v>
      </c>
      <c r="L11" s="253">
        <f t="shared" ref="L11:L77" si="2">IF(H11+F11-G11-E11&gt;0,H11+F11-G11-E11,0)</f>
        <v>0</v>
      </c>
      <c r="M11" s="240"/>
      <c r="N11" s="240"/>
      <c r="O11" s="250"/>
      <c r="P11" s="250"/>
    </row>
    <row r="12" spans="1:16" s="251" customFormat="1" ht="18.75" customHeight="1">
      <c r="A12" s="134" t="str">
        <f t="shared" si="0"/>
        <v>IN</v>
      </c>
      <c r="B12" s="134">
        <v>3</v>
      </c>
      <c r="C12" s="141">
        <v>1122</v>
      </c>
      <c r="D12" s="306" t="s">
        <v>11</v>
      </c>
      <c r="E12" s="252">
        <v>17164771.699999999</v>
      </c>
      <c r="F12" s="252">
        <v>0</v>
      </c>
      <c r="G12" s="253">
        <v>7607642189</v>
      </c>
      <c r="H12" s="253">
        <v>7594504231.8000002</v>
      </c>
      <c r="I12" s="247">
        <v>11784312730.690001</v>
      </c>
      <c r="J12" s="247">
        <v>11771258521.700001</v>
      </c>
      <c r="K12" s="253">
        <f t="shared" si="1"/>
        <v>30302728.899999619</v>
      </c>
      <c r="L12" s="253">
        <f t="shared" si="2"/>
        <v>0</v>
      </c>
      <c r="M12" s="240"/>
      <c r="N12" s="240"/>
      <c r="O12" s="250"/>
      <c r="P12" s="250"/>
    </row>
    <row r="13" spans="1:16" s="251" customFormat="1" ht="18.75" customHeight="1">
      <c r="A13" s="134" t="str">
        <f t="shared" si="0"/>
        <v>IN</v>
      </c>
      <c r="B13" s="134">
        <v>4</v>
      </c>
      <c r="C13" s="141">
        <v>131</v>
      </c>
      <c r="D13" s="142" t="s">
        <v>12</v>
      </c>
      <c r="E13" s="252">
        <v>30574825416.400002</v>
      </c>
      <c r="F13" s="252">
        <v>0</v>
      </c>
      <c r="G13" s="253">
        <v>26303957224</v>
      </c>
      <c r="H13" s="253">
        <v>34753246158</v>
      </c>
      <c r="I13" s="247"/>
      <c r="J13" s="247"/>
      <c r="K13" s="253">
        <f t="shared" si="1"/>
        <v>22125536482.400002</v>
      </c>
      <c r="L13" s="253">
        <f t="shared" si="2"/>
        <v>0</v>
      </c>
      <c r="M13" s="240"/>
      <c r="N13" s="240"/>
      <c r="O13" s="250"/>
      <c r="P13" s="250"/>
    </row>
    <row r="14" spans="1:16" ht="18.75" customHeight="1">
      <c r="A14" s="134" t="str">
        <f>IF(E14&gt;0,"IN",IF(F14&gt;0,"IN",IF(G14&gt;0,"IN",IF(H14&gt;0,"IN",0))))</f>
        <v>IN</v>
      </c>
      <c r="B14" s="134">
        <v>5</v>
      </c>
      <c r="C14" s="141">
        <v>133</v>
      </c>
      <c r="D14" s="142" t="s">
        <v>13</v>
      </c>
      <c r="E14" s="252">
        <v>135306093.29999995</v>
      </c>
      <c r="F14" s="252">
        <v>221750538.95272732</v>
      </c>
      <c r="G14" s="253">
        <v>2275968901.3599997</v>
      </c>
      <c r="H14" s="253">
        <v>1654642922.78</v>
      </c>
      <c r="I14" s="247"/>
      <c r="J14" s="247"/>
      <c r="K14" s="253">
        <f>IF(E14+G14-F14-H14&gt;0,E14+G14-F14-H14,0)</f>
        <v>534881532.92727256</v>
      </c>
      <c r="L14" s="253">
        <f>IF(H14+F14-G14-E14&gt;0,H14+F14-G14-E14,0)</f>
        <v>0</v>
      </c>
      <c r="O14" s="250"/>
      <c r="P14" s="250"/>
    </row>
    <row r="15" spans="1:16" s="251" customFormat="1" ht="18.75" customHeight="1">
      <c r="A15" s="134" t="str">
        <f t="shared" si="0"/>
        <v>IN</v>
      </c>
      <c r="B15" s="134">
        <v>6</v>
      </c>
      <c r="C15" s="141">
        <v>1361</v>
      </c>
      <c r="D15" s="322" t="s">
        <v>14</v>
      </c>
      <c r="E15" s="252">
        <v>74091130811.600006</v>
      </c>
      <c r="F15" s="252">
        <v>0</v>
      </c>
      <c r="G15" s="253">
        <v>8766929098</v>
      </c>
      <c r="H15" s="253">
        <v>7407483996</v>
      </c>
      <c r="I15" s="247"/>
      <c r="J15" s="247"/>
      <c r="K15" s="253">
        <f t="shared" si="1"/>
        <v>75450575913.600006</v>
      </c>
      <c r="L15" s="253">
        <f t="shared" si="2"/>
        <v>0</v>
      </c>
      <c r="M15" s="240"/>
      <c r="N15" s="240"/>
      <c r="O15" s="250"/>
      <c r="P15" s="250"/>
    </row>
    <row r="16" spans="1:16" s="251" customFormat="1" ht="18.75" customHeight="1">
      <c r="A16" s="134" t="str">
        <f t="shared" si="0"/>
        <v>IN</v>
      </c>
      <c r="B16" s="134">
        <v>7</v>
      </c>
      <c r="C16" s="141">
        <v>1368</v>
      </c>
      <c r="D16" s="142" t="s">
        <v>15</v>
      </c>
      <c r="E16" s="252">
        <v>70065316580</v>
      </c>
      <c r="F16" s="252">
        <v>0</v>
      </c>
      <c r="G16" s="253">
        <v>21446953928.050751</v>
      </c>
      <c r="H16" s="253">
        <v>2280309849.9507518</v>
      </c>
      <c r="I16" s="247"/>
      <c r="J16" s="247"/>
      <c r="K16" s="253">
        <f t="shared" si="1"/>
        <v>89231960658.100006</v>
      </c>
      <c r="L16" s="253">
        <f t="shared" si="2"/>
        <v>0</v>
      </c>
      <c r="M16" s="240"/>
      <c r="N16" s="240"/>
      <c r="O16" s="250"/>
      <c r="P16" s="250"/>
    </row>
    <row r="17" spans="1:16" ht="18.75" customHeight="1">
      <c r="A17" s="134" t="str">
        <f t="shared" si="0"/>
        <v>IN</v>
      </c>
      <c r="B17" s="134">
        <v>8</v>
      </c>
      <c r="C17" s="141">
        <v>138</v>
      </c>
      <c r="D17" s="142" t="s">
        <v>16</v>
      </c>
      <c r="E17" s="252">
        <v>2407142614</v>
      </c>
      <c r="F17" s="252">
        <v>0</v>
      </c>
      <c r="G17" s="253">
        <v>126710050</v>
      </c>
      <c r="H17" s="253">
        <v>2160489985</v>
      </c>
      <c r="I17" s="247"/>
      <c r="J17" s="247"/>
      <c r="K17" s="253">
        <f t="shared" si="1"/>
        <v>373362679</v>
      </c>
      <c r="L17" s="253">
        <f t="shared" si="2"/>
        <v>0</v>
      </c>
      <c r="O17" s="250"/>
      <c r="P17" s="250"/>
    </row>
    <row r="18" spans="1:16" ht="18.75" customHeight="1">
      <c r="A18" s="134" t="str">
        <f t="shared" si="0"/>
        <v>IN</v>
      </c>
      <c r="B18" s="134">
        <v>9</v>
      </c>
      <c r="C18" s="141">
        <v>139</v>
      </c>
      <c r="D18" s="142" t="s">
        <v>17</v>
      </c>
      <c r="E18" s="252">
        <v>0</v>
      </c>
      <c r="F18" s="252">
        <v>57140888</v>
      </c>
      <c r="G18" s="253">
        <v>0</v>
      </c>
      <c r="H18" s="253">
        <v>0</v>
      </c>
      <c r="I18" s="247"/>
      <c r="J18" s="247"/>
      <c r="K18" s="253">
        <f t="shared" si="1"/>
        <v>0</v>
      </c>
      <c r="L18" s="253">
        <f t="shared" si="2"/>
        <v>57140888</v>
      </c>
      <c r="O18" s="250"/>
      <c r="P18" s="250"/>
    </row>
    <row r="19" spans="1:16" ht="18.75" customHeight="1">
      <c r="A19" s="134" t="str">
        <f t="shared" si="0"/>
        <v>IN</v>
      </c>
      <c r="B19" s="134">
        <v>10</v>
      </c>
      <c r="C19" s="141">
        <v>141</v>
      </c>
      <c r="D19" s="142" t="s">
        <v>18</v>
      </c>
      <c r="E19" s="252">
        <v>27044647</v>
      </c>
      <c r="F19" s="252">
        <v>0</v>
      </c>
      <c r="G19" s="253">
        <v>194968465</v>
      </c>
      <c r="H19" s="253">
        <v>167570506</v>
      </c>
      <c r="I19" s="247"/>
      <c r="J19" s="247"/>
      <c r="K19" s="253">
        <f t="shared" si="1"/>
        <v>54442606</v>
      </c>
      <c r="L19" s="253">
        <f t="shared" si="2"/>
        <v>0</v>
      </c>
      <c r="O19" s="250"/>
      <c r="P19" s="250"/>
    </row>
    <row r="20" spans="1:16" s="257" customFormat="1" ht="18.75" customHeight="1">
      <c r="A20" s="134" t="str">
        <f t="shared" si="0"/>
        <v>IN</v>
      </c>
      <c r="B20" s="134">
        <v>11</v>
      </c>
      <c r="C20" s="141">
        <v>142</v>
      </c>
      <c r="D20" s="142" t="s">
        <v>19</v>
      </c>
      <c r="E20" s="252">
        <f t="shared" ref="E20:J20" si="3">SUM(E21:E22)</f>
        <v>130940599.19999999</v>
      </c>
      <c r="F20" s="252">
        <f t="shared" si="3"/>
        <v>0</v>
      </c>
      <c r="G20" s="252">
        <f t="shared" si="3"/>
        <v>745267386</v>
      </c>
      <c r="H20" s="252">
        <f t="shared" si="3"/>
        <v>274916784.5</v>
      </c>
      <c r="I20" s="254">
        <f t="shared" si="3"/>
        <v>0</v>
      </c>
      <c r="J20" s="254">
        <f t="shared" si="3"/>
        <v>0</v>
      </c>
      <c r="K20" s="253">
        <f t="shared" si="1"/>
        <v>601291200.70000005</v>
      </c>
      <c r="L20" s="253">
        <f t="shared" si="2"/>
        <v>0</v>
      </c>
      <c r="M20" s="256"/>
      <c r="N20" s="256"/>
      <c r="O20" s="250"/>
      <c r="P20" s="250"/>
    </row>
    <row r="21" spans="1:16" s="133" customFormat="1" ht="18.75" customHeight="1">
      <c r="A21" s="134" t="str">
        <f t="shared" si="0"/>
        <v>IN</v>
      </c>
      <c r="B21" s="134">
        <v>12</v>
      </c>
      <c r="C21" s="143">
        <v>1421</v>
      </c>
      <c r="D21" s="307" t="s">
        <v>19</v>
      </c>
      <c r="E21" s="252">
        <v>130940599.19999999</v>
      </c>
      <c r="F21" s="252">
        <v>0</v>
      </c>
      <c r="G21" s="253">
        <v>666865866</v>
      </c>
      <c r="H21" s="253">
        <v>196515264.5</v>
      </c>
      <c r="I21" s="247"/>
      <c r="J21" s="247"/>
      <c r="K21" s="253">
        <f t="shared" si="1"/>
        <v>601291200.70000005</v>
      </c>
      <c r="L21" s="253">
        <f t="shared" si="2"/>
        <v>0</v>
      </c>
      <c r="M21" s="258"/>
      <c r="N21" s="258"/>
      <c r="O21" s="250"/>
      <c r="P21" s="250"/>
    </row>
    <row r="22" spans="1:16" s="133" customFormat="1" ht="18.75" customHeight="1">
      <c r="A22" s="134" t="str">
        <f t="shared" si="0"/>
        <v>IN</v>
      </c>
      <c r="B22" s="134">
        <v>13</v>
      </c>
      <c r="C22" s="143">
        <v>1422</v>
      </c>
      <c r="D22" s="307" t="s">
        <v>20</v>
      </c>
      <c r="E22" s="252">
        <v>0</v>
      </c>
      <c r="F22" s="252">
        <v>0</v>
      </c>
      <c r="G22" s="253">
        <v>78401520</v>
      </c>
      <c r="H22" s="253">
        <v>78401520</v>
      </c>
      <c r="I22" s="247"/>
      <c r="J22" s="247"/>
      <c r="K22" s="253">
        <f t="shared" si="1"/>
        <v>0</v>
      </c>
      <c r="L22" s="253">
        <f t="shared" si="2"/>
        <v>0</v>
      </c>
      <c r="M22" s="258"/>
      <c r="N22" s="258"/>
      <c r="O22" s="250"/>
      <c r="P22" s="250"/>
    </row>
    <row r="23" spans="1:16" ht="18.75" customHeight="1">
      <c r="A23" s="134" t="str">
        <f t="shared" si="0"/>
        <v>IN</v>
      </c>
      <c r="B23" s="134">
        <v>14</v>
      </c>
      <c r="C23" s="141">
        <v>144</v>
      </c>
      <c r="D23" s="142" t="s">
        <v>21</v>
      </c>
      <c r="E23" s="252">
        <v>9394507</v>
      </c>
      <c r="F23" s="252">
        <v>0</v>
      </c>
      <c r="G23" s="253">
        <v>0</v>
      </c>
      <c r="H23" s="253">
        <v>0</v>
      </c>
      <c r="I23" s="247"/>
      <c r="J23" s="247"/>
      <c r="K23" s="253">
        <f t="shared" si="1"/>
        <v>9394507</v>
      </c>
      <c r="L23" s="253">
        <f t="shared" si="2"/>
        <v>0</v>
      </c>
      <c r="O23" s="250"/>
      <c r="P23" s="250"/>
    </row>
    <row r="24" spans="1:16" ht="18.75" customHeight="1">
      <c r="A24" s="134" t="str">
        <f t="shared" si="0"/>
        <v>IN</v>
      </c>
      <c r="B24" s="134">
        <v>15</v>
      </c>
      <c r="C24" s="141">
        <v>152</v>
      </c>
      <c r="D24" s="142" t="s">
        <v>22</v>
      </c>
      <c r="E24" s="252">
        <v>3844000573.3470116</v>
      </c>
      <c r="F24" s="252">
        <v>0</v>
      </c>
      <c r="G24" s="253">
        <v>5357048131</v>
      </c>
      <c r="H24" s="253">
        <v>3516668727.3531141</v>
      </c>
      <c r="I24" s="247"/>
      <c r="J24" s="247"/>
      <c r="K24" s="253">
        <f t="shared" si="1"/>
        <v>5684379976.9938974</v>
      </c>
      <c r="L24" s="253">
        <f t="shared" si="2"/>
        <v>0</v>
      </c>
      <c r="O24" s="250"/>
      <c r="P24" s="250"/>
    </row>
    <row r="25" spans="1:16" ht="18.75" customHeight="1">
      <c r="A25" s="134" t="str">
        <f t="shared" si="0"/>
        <v>IN</v>
      </c>
      <c r="B25" s="134">
        <v>16</v>
      </c>
      <c r="C25" s="141">
        <v>153</v>
      </c>
      <c r="D25" s="142" t="s">
        <v>23</v>
      </c>
      <c r="E25" s="252">
        <v>34883508.418095239</v>
      </c>
      <c r="F25" s="252">
        <v>0</v>
      </c>
      <c r="G25" s="253">
        <v>25393770</v>
      </c>
      <c r="H25" s="253">
        <v>15729614.504000001</v>
      </c>
      <c r="I25" s="247"/>
      <c r="J25" s="247"/>
      <c r="K25" s="253">
        <f t="shared" si="1"/>
        <v>44547663.914095238</v>
      </c>
      <c r="L25" s="253">
        <f t="shared" si="2"/>
        <v>0</v>
      </c>
      <c r="O25" s="250"/>
      <c r="P25" s="250"/>
    </row>
    <row r="26" spans="1:16" ht="18.75" customHeight="1">
      <c r="A26" s="134" t="str">
        <f t="shared" si="0"/>
        <v>IN</v>
      </c>
      <c r="B26" s="134">
        <v>17</v>
      </c>
      <c r="C26" s="141">
        <v>154</v>
      </c>
      <c r="D26" s="142" t="s">
        <v>24</v>
      </c>
      <c r="E26" s="252">
        <v>1728990121.910831</v>
      </c>
      <c r="F26" s="252">
        <v>0</v>
      </c>
      <c r="G26" s="253">
        <v>5677980253.9470243</v>
      </c>
      <c r="H26" s="253">
        <v>5485438504.8690395</v>
      </c>
      <c r="I26" s="247"/>
      <c r="J26" s="247"/>
      <c r="K26" s="253">
        <f t="shared" si="1"/>
        <v>1921531870.9888153</v>
      </c>
      <c r="L26" s="253">
        <f t="shared" si="2"/>
        <v>0</v>
      </c>
      <c r="O26" s="250"/>
      <c r="P26" s="250"/>
    </row>
    <row r="27" spans="1:16" ht="18.75" customHeight="1">
      <c r="A27" s="134" t="str">
        <f t="shared" si="0"/>
        <v>IN</v>
      </c>
      <c r="B27" s="134">
        <v>18</v>
      </c>
      <c r="C27" s="141">
        <v>155</v>
      </c>
      <c r="D27" s="142" t="s">
        <v>25</v>
      </c>
      <c r="E27" s="252">
        <v>5921104942.0940466</v>
      </c>
      <c r="F27" s="252">
        <v>0</v>
      </c>
      <c r="G27" s="253">
        <v>2378228504.5759382</v>
      </c>
      <c r="H27" s="253">
        <v>4129801968.869267</v>
      </c>
      <c r="I27" s="247"/>
      <c r="J27" s="247"/>
      <c r="K27" s="253">
        <f t="shared" si="1"/>
        <v>4169531477.8007178</v>
      </c>
      <c r="L27" s="253">
        <f t="shared" si="2"/>
        <v>0</v>
      </c>
      <c r="O27" s="250"/>
      <c r="P27" s="250"/>
    </row>
    <row r="28" spans="1:16" ht="18.75" customHeight="1">
      <c r="A28" s="134" t="str">
        <f t="shared" si="0"/>
        <v>IN</v>
      </c>
      <c r="B28" s="134">
        <v>19</v>
      </c>
      <c r="C28" s="141">
        <v>156</v>
      </c>
      <c r="D28" s="142" t="s">
        <v>26</v>
      </c>
      <c r="E28" s="252">
        <v>13342769507.373333</v>
      </c>
      <c r="F28" s="252">
        <v>0</v>
      </c>
      <c r="G28" s="253">
        <v>15561548237.349012</v>
      </c>
      <c r="H28" s="253">
        <v>8216263644.4849796</v>
      </c>
      <c r="I28" s="247"/>
      <c r="J28" s="247"/>
      <c r="K28" s="253">
        <f t="shared" si="1"/>
        <v>20688054100.237366</v>
      </c>
      <c r="L28" s="253">
        <f t="shared" si="2"/>
        <v>0</v>
      </c>
      <c r="O28" s="250"/>
      <c r="P28" s="250"/>
    </row>
    <row r="29" spans="1:16" ht="18.75" customHeight="1">
      <c r="A29" s="134" t="str">
        <f t="shared" si="0"/>
        <v>IN</v>
      </c>
      <c r="B29" s="134">
        <v>20</v>
      </c>
      <c r="C29" s="141">
        <v>211</v>
      </c>
      <c r="D29" s="142" t="s">
        <v>27</v>
      </c>
      <c r="E29" s="252">
        <v>80026590165.569183</v>
      </c>
      <c r="F29" s="252">
        <v>0</v>
      </c>
      <c r="G29" s="253">
        <v>1650416662</v>
      </c>
      <c r="H29" s="253">
        <v>2009876348.7333336</v>
      </c>
      <c r="I29" s="247"/>
      <c r="J29" s="247"/>
      <c r="K29" s="253">
        <f t="shared" si="1"/>
        <v>79667130478.835846</v>
      </c>
      <c r="L29" s="253">
        <f t="shared" si="2"/>
        <v>0</v>
      </c>
      <c r="O29" s="250"/>
      <c r="P29" s="250"/>
    </row>
    <row r="30" spans="1:16" ht="18.75" customHeight="1">
      <c r="A30" s="134" t="str">
        <f t="shared" si="0"/>
        <v>IN</v>
      </c>
      <c r="B30" s="134">
        <v>21</v>
      </c>
      <c r="C30" s="141">
        <v>212</v>
      </c>
      <c r="D30" s="142" t="s">
        <v>28</v>
      </c>
      <c r="E30" s="252">
        <v>15949581065</v>
      </c>
      <c r="F30" s="252">
        <v>0</v>
      </c>
      <c r="G30" s="253">
        <v>1363759170</v>
      </c>
      <c r="H30" s="253">
        <v>243809524</v>
      </c>
      <c r="I30" s="247"/>
      <c r="J30" s="247"/>
      <c r="K30" s="253">
        <f t="shared" si="1"/>
        <v>17069530711</v>
      </c>
      <c r="L30" s="253">
        <f t="shared" si="2"/>
        <v>0</v>
      </c>
      <c r="O30" s="250"/>
      <c r="P30" s="250"/>
    </row>
    <row r="31" spans="1:16" ht="18.75" customHeight="1">
      <c r="A31" s="134" t="str">
        <f t="shared" si="0"/>
        <v>IN</v>
      </c>
      <c r="B31" s="134">
        <v>22</v>
      </c>
      <c r="C31" s="141">
        <v>213</v>
      </c>
      <c r="D31" s="142" t="s">
        <v>29</v>
      </c>
      <c r="E31" s="252">
        <v>8944899095</v>
      </c>
      <c r="F31" s="252">
        <v>0</v>
      </c>
      <c r="G31" s="253">
        <v>0</v>
      </c>
      <c r="H31" s="253">
        <v>0</v>
      </c>
      <c r="I31" s="247"/>
      <c r="J31" s="247"/>
      <c r="K31" s="253">
        <f t="shared" si="1"/>
        <v>8944899095</v>
      </c>
      <c r="L31" s="253">
        <f t="shared" si="2"/>
        <v>0</v>
      </c>
      <c r="O31" s="250"/>
      <c r="P31" s="250"/>
    </row>
    <row r="32" spans="1:16" s="257" customFormat="1" ht="18.75" customHeight="1">
      <c r="A32" s="134" t="str">
        <f t="shared" si="0"/>
        <v>IN</v>
      </c>
      <c r="B32" s="134">
        <v>23</v>
      </c>
      <c r="C32" s="141">
        <v>214</v>
      </c>
      <c r="D32" s="142" t="s">
        <v>30</v>
      </c>
      <c r="E32" s="253">
        <f t="shared" ref="E32:J32" si="4">SUM(E33:E36)</f>
        <v>0</v>
      </c>
      <c r="F32" s="253">
        <f>SUM(F33:F36)</f>
        <v>27440783794.799999</v>
      </c>
      <c r="G32" s="253">
        <f t="shared" si="4"/>
        <v>485916503.13333333</v>
      </c>
      <c r="H32" s="253">
        <f t="shared" si="4"/>
        <v>3029569159.7898054</v>
      </c>
      <c r="I32" s="255">
        <f t="shared" si="4"/>
        <v>0</v>
      </c>
      <c r="J32" s="255">
        <f t="shared" si="4"/>
        <v>0</v>
      </c>
      <c r="K32" s="253">
        <f t="shared" si="1"/>
        <v>0</v>
      </c>
      <c r="L32" s="253">
        <f t="shared" si="2"/>
        <v>29984436451.45647</v>
      </c>
      <c r="M32" s="256"/>
      <c r="N32" s="256"/>
      <c r="O32" s="250"/>
      <c r="P32" s="250"/>
    </row>
    <row r="33" spans="1:16" s="259" customFormat="1" ht="18.75" customHeight="1">
      <c r="A33" s="134" t="str">
        <f t="shared" si="0"/>
        <v>IN</v>
      </c>
      <c r="B33" s="134">
        <v>24</v>
      </c>
      <c r="C33" s="143">
        <v>2141</v>
      </c>
      <c r="D33" s="307" t="s">
        <v>31</v>
      </c>
      <c r="E33" s="252">
        <v>0</v>
      </c>
      <c r="F33" s="252">
        <v>22479503900.799999</v>
      </c>
      <c r="G33" s="253">
        <v>384329201.13333333</v>
      </c>
      <c r="H33" s="253">
        <v>2501966253.7898054</v>
      </c>
      <c r="I33" s="247"/>
      <c r="J33" s="247"/>
      <c r="K33" s="253">
        <f t="shared" si="1"/>
        <v>0</v>
      </c>
      <c r="L33" s="253">
        <f t="shared" si="2"/>
        <v>24597140953.45647</v>
      </c>
      <c r="M33" s="258"/>
      <c r="N33" s="258"/>
      <c r="O33" s="250"/>
      <c r="P33" s="250"/>
    </row>
    <row r="34" spans="1:16" s="259" customFormat="1" ht="18.75" customHeight="1">
      <c r="A34" s="134" t="str">
        <f t="shared" si="0"/>
        <v>IN</v>
      </c>
      <c r="B34" s="134">
        <v>25</v>
      </c>
      <c r="C34" s="143">
        <v>2142</v>
      </c>
      <c r="D34" s="307" t="s">
        <v>32</v>
      </c>
      <c r="E34" s="252">
        <v>0</v>
      </c>
      <c r="F34" s="252">
        <v>3896706273</v>
      </c>
      <c r="G34" s="253">
        <v>101587302</v>
      </c>
      <c r="H34" s="253">
        <v>498779880</v>
      </c>
      <c r="I34" s="247"/>
      <c r="J34" s="247"/>
      <c r="K34" s="253">
        <f t="shared" si="1"/>
        <v>0</v>
      </c>
      <c r="L34" s="253">
        <f t="shared" si="2"/>
        <v>4293898851</v>
      </c>
      <c r="M34" s="258"/>
      <c r="N34" s="258"/>
      <c r="O34" s="250"/>
      <c r="P34" s="250"/>
    </row>
    <row r="35" spans="1:16" s="259" customFormat="1" ht="18.75" customHeight="1">
      <c r="A35" s="134" t="str">
        <f t="shared" si="0"/>
        <v>IN</v>
      </c>
      <c r="B35" s="134">
        <v>26</v>
      </c>
      <c r="C35" s="143">
        <v>2143</v>
      </c>
      <c r="D35" s="307" t="s">
        <v>33</v>
      </c>
      <c r="E35" s="252">
        <v>0</v>
      </c>
      <c r="F35" s="252">
        <v>1064573621</v>
      </c>
      <c r="G35" s="253">
        <v>0</v>
      </c>
      <c r="H35" s="253">
        <v>28823026</v>
      </c>
      <c r="I35" s="247"/>
      <c r="J35" s="247"/>
      <c r="K35" s="253">
        <f t="shared" si="1"/>
        <v>0</v>
      </c>
      <c r="L35" s="253">
        <f t="shared" si="2"/>
        <v>1093396647</v>
      </c>
      <c r="M35" s="258"/>
      <c r="N35" s="258"/>
      <c r="O35" s="250"/>
      <c r="P35" s="250"/>
    </row>
    <row r="36" spans="1:16" s="259" customFormat="1" ht="18.75" hidden="1" customHeight="1">
      <c r="A36" s="134">
        <f t="shared" si="0"/>
        <v>0</v>
      </c>
      <c r="B36" s="134">
        <v>27</v>
      </c>
      <c r="C36" s="137">
        <v>2147</v>
      </c>
      <c r="D36" s="138" t="s">
        <v>34</v>
      </c>
      <c r="E36" s="247"/>
      <c r="F36" s="247"/>
      <c r="G36" s="248"/>
      <c r="H36" s="248"/>
      <c r="I36" s="247"/>
      <c r="J36" s="247"/>
      <c r="K36" s="248">
        <f t="shared" si="1"/>
        <v>0</v>
      </c>
      <c r="L36" s="248">
        <f t="shared" si="2"/>
        <v>0</v>
      </c>
      <c r="M36" s="258"/>
      <c r="N36" s="258"/>
      <c r="O36" s="250"/>
      <c r="P36" s="250"/>
    </row>
    <row r="37" spans="1:16" s="259" customFormat="1" ht="18.75" hidden="1" customHeight="1">
      <c r="A37" s="134">
        <f t="shared" si="0"/>
        <v>0</v>
      </c>
      <c r="B37" s="134">
        <v>28</v>
      </c>
      <c r="C37" s="135">
        <v>217</v>
      </c>
      <c r="D37" s="136" t="s">
        <v>534</v>
      </c>
      <c r="E37" s="247"/>
      <c r="F37" s="247"/>
      <c r="G37" s="248"/>
      <c r="H37" s="253"/>
      <c r="I37" s="247"/>
      <c r="J37" s="247"/>
      <c r="K37" s="248">
        <f t="shared" si="1"/>
        <v>0</v>
      </c>
      <c r="L37" s="248">
        <f t="shared" si="2"/>
        <v>0</v>
      </c>
      <c r="M37" s="258"/>
      <c r="N37" s="258"/>
      <c r="O37" s="250"/>
      <c r="P37" s="250"/>
    </row>
    <row r="38" spans="1:16" s="259" customFormat="1" ht="18.75" hidden="1" customHeight="1">
      <c r="A38" s="134">
        <f>IF(E38&gt;0,"IN",IF(F38&gt;0,"IN",IF(G38&gt;0,"IN",IF(H38&gt;0,"IN",0))))</f>
        <v>0</v>
      </c>
      <c r="B38" s="134">
        <v>29</v>
      </c>
      <c r="C38" s="139">
        <v>221</v>
      </c>
      <c r="D38" s="140" t="s">
        <v>36</v>
      </c>
      <c r="E38" s="247"/>
      <c r="F38" s="247"/>
      <c r="G38" s="248"/>
      <c r="H38" s="248"/>
      <c r="I38" s="247"/>
      <c r="J38" s="247"/>
      <c r="K38" s="248">
        <f>IF(E38+G38-F38-H38&gt;0,E38+G38-F38-H38,0)</f>
        <v>0</v>
      </c>
      <c r="L38" s="248">
        <f>IF(H38+F38-G38-E38&gt;0,H38+F38-G38-E38,0)</f>
        <v>0</v>
      </c>
      <c r="M38" s="258"/>
      <c r="N38" s="258"/>
      <c r="O38" s="250"/>
      <c r="P38" s="250"/>
    </row>
    <row r="39" spans="1:16" s="259" customFormat="1" ht="18.75" hidden="1" customHeight="1">
      <c r="A39" s="134">
        <f t="shared" si="0"/>
        <v>0</v>
      </c>
      <c r="B39" s="134">
        <v>30</v>
      </c>
      <c r="C39" s="139">
        <v>222</v>
      </c>
      <c r="D39" s="140" t="s">
        <v>37</v>
      </c>
      <c r="E39" s="247"/>
      <c r="F39" s="247"/>
      <c r="G39" s="248"/>
      <c r="H39" s="248"/>
      <c r="I39" s="247"/>
      <c r="J39" s="247"/>
      <c r="K39" s="248">
        <f t="shared" si="1"/>
        <v>0</v>
      </c>
      <c r="L39" s="248">
        <f t="shared" si="2"/>
        <v>0</v>
      </c>
      <c r="M39" s="258"/>
      <c r="N39" s="258"/>
      <c r="O39" s="250"/>
      <c r="P39" s="250"/>
    </row>
    <row r="40" spans="1:16" s="259" customFormat="1" ht="18.75" hidden="1" customHeight="1">
      <c r="A40" s="134">
        <f t="shared" si="0"/>
        <v>0</v>
      </c>
      <c r="B40" s="134">
        <v>31</v>
      </c>
      <c r="C40" s="139">
        <v>223</v>
      </c>
      <c r="D40" s="140" t="s">
        <v>38</v>
      </c>
      <c r="E40" s="247"/>
      <c r="F40" s="247"/>
      <c r="G40" s="248"/>
      <c r="H40" s="248"/>
      <c r="I40" s="247"/>
      <c r="J40" s="247"/>
      <c r="K40" s="248">
        <f t="shared" si="1"/>
        <v>0</v>
      </c>
      <c r="L40" s="248">
        <f t="shared" si="2"/>
        <v>0</v>
      </c>
      <c r="M40" s="258"/>
      <c r="N40" s="258"/>
      <c r="O40" s="250"/>
      <c r="P40" s="250"/>
    </row>
    <row r="41" spans="1:16" s="259" customFormat="1" ht="18.75" hidden="1" customHeight="1">
      <c r="A41" s="134">
        <f t="shared" si="0"/>
        <v>0</v>
      </c>
      <c r="B41" s="134">
        <v>32</v>
      </c>
      <c r="C41" s="139">
        <v>228</v>
      </c>
      <c r="D41" s="140" t="s">
        <v>39</v>
      </c>
      <c r="E41" s="247"/>
      <c r="F41" s="247"/>
      <c r="G41" s="248"/>
      <c r="H41" s="248"/>
      <c r="I41" s="247"/>
      <c r="J41" s="247"/>
      <c r="K41" s="248">
        <f t="shared" si="1"/>
        <v>0</v>
      </c>
      <c r="L41" s="248">
        <f t="shared" si="2"/>
        <v>0</v>
      </c>
      <c r="M41" s="258"/>
      <c r="N41" s="258"/>
      <c r="O41" s="250"/>
      <c r="P41" s="250"/>
    </row>
    <row r="42" spans="1:16" s="251" customFormat="1" ht="18.75" customHeight="1">
      <c r="A42" s="134" t="str">
        <f t="shared" si="0"/>
        <v>IN</v>
      </c>
      <c r="B42" s="134">
        <v>33</v>
      </c>
      <c r="C42" s="141">
        <v>241</v>
      </c>
      <c r="D42" s="142" t="s">
        <v>40</v>
      </c>
      <c r="E42" s="252">
        <v>1151299913</v>
      </c>
      <c r="F42" s="252">
        <v>0</v>
      </c>
      <c r="G42" s="253">
        <v>304640</v>
      </c>
      <c r="H42" s="253">
        <v>833164469</v>
      </c>
      <c r="I42" s="247"/>
      <c r="J42" s="247"/>
      <c r="K42" s="253">
        <f t="shared" si="1"/>
        <v>318440084</v>
      </c>
      <c r="L42" s="253">
        <f t="shared" si="2"/>
        <v>0</v>
      </c>
      <c r="M42" s="240"/>
      <c r="N42" s="240"/>
      <c r="O42" s="250"/>
      <c r="P42" s="250"/>
    </row>
    <row r="43" spans="1:16" s="251" customFormat="1" ht="18.75" customHeight="1">
      <c r="A43" s="134" t="str">
        <f t="shared" si="0"/>
        <v>IN</v>
      </c>
      <c r="B43" s="134">
        <v>34</v>
      </c>
      <c r="C43" s="141">
        <v>242</v>
      </c>
      <c r="D43" s="142" t="s">
        <v>41</v>
      </c>
      <c r="E43" s="252">
        <v>2454565964.727273</v>
      </c>
      <c r="F43" s="252">
        <v>0</v>
      </c>
      <c r="G43" s="253">
        <v>162059091</v>
      </c>
      <c r="H43" s="253">
        <v>190452255</v>
      </c>
      <c r="I43" s="247"/>
      <c r="J43" s="247"/>
      <c r="K43" s="253">
        <f t="shared" si="1"/>
        <v>2426172800.727273</v>
      </c>
      <c r="L43" s="253">
        <f t="shared" si="2"/>
        <v>0</v>
      </c>
      <c r="M43" s="240"/>
      <c r="N43" s="240"/>
      <c r="O43" s="250"/>
      <c r="P43" s="250"/>
    </row>
    <row r="44" spans="1:16" s="251" customFormat="1" ht="18.75" hidden="1" customHeight="1">
      <c r="A44" s="134">
        <f t="shared" si="0"/>
        <v>0</v>
      </c>
      <c r="B44" s="134">
        <v>35</v>
      </c>
      <c r="C44" s="135">
        <v>243</v>
      </c>
      <c r="D44" s="136" t="s">
        <v>42</v>
      </c>
      <c r="E44" s="247"/>
      <c r="F44" s="247"/>
      <c r="G44" s="248"/>
      <c r="H44" s="253"/>
      <c r="I44" s="247"/>
      <c r="J44" s="247"/>
      <c r="K44" s="249">
        <f t="shared" si="1"/>
        <v>0</v>
      </c>
      <c r="L44" s="248">
        <f t="shared" si="2"/>
        <v>0</v>
      </c>
      <c r="M44" s="240"/>
      <c r="N44" s="240"/>
      <c r="O44" s="250"/>
      <c r="P44" s="250"/>
    </row>
    <row r="45" spans="1:16" s="251" customFormat="1" ht="18.75" customHeight="1">
      <c r="A45" s="134" t="str">
        <f t="shared" si="0"/>
        <v>IN</v>
      </c>
      <c r="B45" s="134">
        <v>36</v>
      </c>
      <c r="C45" s="141">
        <v>244</v>
      </c>
      <c r="D45" s="142" t="s">
        <v>43</v>
      </c>
      <c r="E45" s="252">
        <v>1644519813</v>
      </c>
      <c r="F45" s="252">
        <v>0</v>
      </c>
      <c r="G45" s="253">
        <v>135100000</v>
      </c>
      <c r="H45" s="253">
        <v>0</v>
      </c>
      <c r="I45" s="247"/>
      <c r="J45" s="247"/>
      <c r="K45" s="253">
        <f t="shared" si="1"/>
        <v>1779619813</v>
      </c>
      <c r="L45" s="253">
        <f t="shared" si="2"/>
        <v>0</v>
      </c>
      <c r="M45" s="240"/>
      <c r="N45" s="240"/>
      <c r="O45" s="250"/>
      <c r="P45" s="250"/>
    </row>
    <row r="46" spans="1:16" s="251" customFormat="1" ht="18.75" customHeight="1">
      <c r="A46" s="134" t="str">
        <f t="shared" si="0"/>
        <v>IN</v>
      </c>
      <c r="B46" s="134">
        <v>37</v>
      </c>
      <c r="C46" s="141">
        <v>311</v>
      </c>
      <c r="D46" s="142" t="s">
        <v>44</v>
      </c>
      <c r="E46" s="252">
        <v>0</v>
      </c>
      <c r="F46" s="252">
        <v>54023024834</v>
      </c>
      <c r="G46" s="253">
        <v>28880428164</v>
      </c>
      <c r="H46" s="253">
        <v>29584314894</v>
      </c>
      <c r="I46" s="247"/>
      <c r="J46" s="247"/>
      <c r="K46" s="253">
        <f t="shared" si="1"/>
        <v>0</v>
      </c>
      <c r="L46" s="253">
        <f t="shared" si="2"/>
        <v>54726911564</v>
      </c>
      <c r="M46" s="240"/>
      <c r="N46" s="240"/>
      <c r="O46" s="250"/>
      <c r="P46" s="250"/>
    </row>
    <row r="47" spans="1:16" s="259" customFormat="1" ht="18.75" customHeight="1">
      <c r="A47" s="134" t="str">
        <f t="shared" si="0"/>
        <v>IN</v>
      </c>
      <c r="B47" s="134">
        <v>38</v>
      </c>
      <c r="C47" s="141">
        <v>315</v>
      </c>
      <c r="D47" s="142" t="s">
        <v>45</v>
      </c>
      <c r="E47" s="252">
        <v>0</v>
      </c>
      <c r="F47" s="252">
        <v>147504000</v>
      </c>
      <c r="G47" s="253">
        <v>10626000</v>
      </c>
      <c r="H47" s="253">
        <v>0</v>
      </c>
      <c r="I47" s="247"/>
      <c r="J47" s="247"/>
      <c r="K47" s="253">
        <f t="shared" si="1"/>
        <v>0</v>
      </c>
      <c r="L47" s="253">
        <f t="shared" si="2"/>
        <v>136878000</v>
      </c>
      <c r="M47" s="258"/>
      <c r="N47" s="258"/>
      <c r="O47" s="250"/>
      <c r="P47" s="250"/>
    </row>
    <row r="48" spans="1:16" s="251" customFormat="1" ht="18.75" customHeight="1">
      <c r="A48" s="134" t="str">
        <f t="shared" si="0"/>
        <v>IN</v>
      </c>
      <c r="B48" s="301">
        <v>39</v>
      </c>
      <c r="C48" s="141">
        <v>331</v>
      </c>
      <c r="D48" s="142" t="s">
        <v>46</v>
      </c>
      <c r="E48" s="252">
        <v>585596651</v>
      </c>
      <c r="F48" s="252">
        <v>14435844489.518181</v>
      </c>
      <c r="G48" s="253">
        <v>16803905823</v>
      </c>
      <c r="H48" s="253">
        <v>17356086164.400002</v>
      </c>
      <c r="I48" s="302"/>
      <c r="J48" s="302"/>
      <c r="K48" s="253">
        <f t="shared" si="1"/>
        <v>0</v>
      </c>
      <c r="L48" s="253">
        <f t="shared" si="2"/>
        <v>14402428179.918182</v>
      </c>
      <c r="M48" s="240"/>
      <c r="N48" s="240"/>
      <c r="O48" s="250"/>
      <c r="P48" s="250"/>
    </row>
    <row r="49" spans="1:16" s="251" customFormat="1" ht="18.75" customHeight="1">
      <c r="A49" s="134" t="str">
        <f t="shared" si="0"/>
        <v>IN</v>
      </c>
      <c r="B49" s="134">
        <v>40</v>
      </c>
      <c r="C49" s="141">
        <v>333</v>
      </c>
      <c r="D49" s="142" t="s">
        <v>47</v>
      </c>
      <c r="E49" s="253">
        <f>SUM(E50:E58)</f>
        <v>0</v>
      </c>
      <c r="F49" s="253">
        <f>SUM(F50:F58)</f>
        <v>4856061852</v>
      </c>
      <c r="G49" s="253">
        <f>SUM(G50:G58)</f>
        <v>3783834559.7799997</v>
      </c>
      <c r="H49" s="253">
        <f>SUM(H50:H58)</f>
        <v>2900438749.8636365</v>
      </c>
      <c r="I49" s="255">
        <f>SUM(I50:I57)</f>
        <v>0</v>
      </c>
      <c r="J49" s="255">
        <f>SUM(J50:J57)</f>
        <v>0</v>
      </c>
      <c r="K49" s="253">
        <f t="shared" si="1"/>
        <v>0</v>
      </c>
      <c r="L49" s="253">
        <f t="shared" si="2"/>
        <v>3972666042.0836363</v>
      </c>
      <c r="M49" s="240"/>
      <c r="N49" s="240"/>
      <c r="O49" s="250"/>
      <c r="P49" s="250"/>
    </row>
    <row r="50" spans="1:16" s="259" customFormat="1" ht="18.75" customHeight="1">
      <c r="A50" s="134" t="str">
        <f t="shared" si="0"/>
        <v>IN</v>
      </c>
      <c r="B50" s="134">
        <v>41</v>
      </c>
      <c r="C50" s="318">
        <v>33311</v>
      </c>
      <c r="D50" s="307" t="s">
        <v>48</v>
      </c>
      <c r="E50" s="252">
        <v>0</v>
      </c>
      <c r="F50" s="252">
        <v>2402172284</v>
      </c>
      <c r="G50" s="253">
        <v>3664340632.7799997</v>
      </c>
      <c r="H50" s="253">
        <v>2852444143.3636365</v>
      </c>
      <c r="I50" s="247"/>
      <c r="J50" s="247"/>
      <c r="K50" s="253">
        <f t="shared" si="1"/>
        <v>0</v>
      </c>
      <c r="L50" s="253">
        <f t="shared" si="2"/>
        <v>1590275794.5836363</v>
      </c>
      <c r="M50" s="258"/>
      <c r="N50" s="258"/>
      <c r="O50" s="250"/>
      <c r="P50" s="250"/>
    </row>
    <row r="51" spans="1:16" s="259" customFormat="1" ht="18.75" hidden="1" customHeight="1">
      <c r="A51" s="134">
        <f t="shared" si="0"/>
        <v>0</v>
      </c>
      <c r="B51" s="134">
        <v>42</v>
      </c>
      <c r="C51" s="137">
        <v>33312</v>
      </c>
      <c r="D51" s="138" t="s">
        <v>49</v>
      </c>
      <c r="E51" s="247"/>
      <c r="F51" s="247"/>
      <c r="G51" s="248"/>
      <c r="H51" s="248"/>
      <c r="I51" s="247"/>
      <c r="J51" s="247"/>
      <c r="K51" s="248">
        <f t="shared" si="1"/>
        <v>0</v>
      </c>
      <c r="L51" s="248">
        <f t="shared" si="2"/>
        <v>0</v>
      </c>
      <c r="M51" s="258"/>
      <c r="N51" s="258"/>
      <c r="O51" s="250"/>
      <c r="P51" s="250"/>
    </row>
    <row r="52" spans="1:16" s="259" customFormat="1" ht="18.75" hidden="1" customHeight="1">
      <c r="A52" s="134">
        <f t="shared" si="0"/>
        <v>0</v>
      </c>
      <c r="B52" s="134">
        <v>43</v>
      </c>
      <c r="C52" s="137">
        <v>3333</v>
      </c>
      <c r="D52" s="138" t="s">
        <v>50</v>
      </c>
      <c r="E52" s="247"/>
      <c r="F52" s="247"/>
      <c r="G52" s="248"/>
      <c r="H52" s="248"/>
      <c r="I52" s="247"/>
      <c r="J52" s="247"/>
      <c r="K52" s="248">
        <f t="shared" si="1"/>
        <v>0</v>
      </c>
      <c r="L52" s="248">
        <f t="shared" si="2"/>
        <v>0</v>
      </c>
      <c r="M52" s="258"/>
      <c r="N52" s="258"/>
      <c r="O52" s="250"/>
      <c r="P52" s="250"/>
    </row>
    <row r="53" spans="1:16" s="259" customFormat="1" ht="18.75" customHeight="1">
      <c r="A53" s="134" t="str">
        <f t="shared" si="0"/>
        <v>IN</v>
      </c>
      <c r="B53" s="134">
        <v>44</v>
      </c>
      <c r="C53" s="143">
        <v>3334</v>
      </c>
      <c r="D53" s="307" t="s">
        <v>51</v>
      </c>
      <c r="E53" s="252">
        <v>0</v>
      </c>
      <c r="F53" s="252">
        <v>2290747525</v>
      </c>
      <c r="G53" s="253">
        <v>90699441</v>
      </c>
      <c r="H53" s="253">
        <v>0</v>
      </c>
      <c r="I53" s="247"/>
      <c r="J53" s="247"/>
      <c r="K53" s="253">
        <f t="shared" si="1"/>
        <v>0</v>
      </c>
      <c r="L53" s="253">
        <f t="shared" si="2"/>
        <v>2200048084</v>
      </c>
      <c r="M53" s="258"/>
      <c r="N53" s="258"/>
      <c r="O53" s="250"/>
      <c r="P53" s="250"/>
    </row>
    <row r="54" spans="1:16" s="259" customFormat="1" ht="18.75" customHeight="1">
      <c r="A54" s="134" t="str">
        <f t="shared" si="0"/>
        <v>IN</v>
      </c>
      <c r="B54" s="134">
        <v>45</v>
      </c>
      <c r="C54" s="143">
        <v>3335</v>
      </c>
      <c r="D54" s="307" t="s">
        <v>52</v>
      </c>
      <c r="E54" s="252">
        <v>0</v>
      </c>
      <c r="F54" s="252">
        <v>163142043</v>
      </c>
      <c r="G54" s="253">
        <v>20794486</v>
      </c>
      <c r="H54" s="253">
        <v>39994606.5</v>
      </c>
      <c r="I54" s="247"/>
      <c r="J54" s="247"/>
      <c r="K54" s="253">
        <f t="shared" si="1"/>
        <v>0</v>
      </c>
      <c r="L54" s="253">
        <f t="shared" si="2"/>
        <v>182342163.5</v>
      </c>
      <c r="M54" s="258"/>
      <c r="N54" s="258"/>
      <c r="O54" s="250"/>
      <c r="P54" s="250"/>
    </row>
    <row r="55" spans="1:16" s="259" customFormat="1" ht="18.75" hidden="1" customHeight="1">
      <c r="A55" s="134">
        <f>IF(E55&gt;0,"IN",IF(F55&gt;0,"IN",IF(G55&gt;0,"IN",IF(H55&gt;0,"IN",0))))</f>
        <v>0</v>
      </c>
      <c r="B55" s="134">
        <v>46</v>
      </c>
      <c r="C55" s="137">
        <v>3336</v>
      </c>
      <c r="D55" s="138" t="s">
        <v>53</v>
      </c>
      <c r="E55" s="247"/>
      <c r="F55" s="247"/>
      <c r="G55" s="248"/>
      <c r="H55" s="248"/>
      <c r="I55" s="247"/>
      <c r="J55" s="247"/>
      <c r="K55" s="248">
        <f>IF(E55+G55-F55-H55&gt;0,E55+G55-F55-H55,0)</f>
        <v>0</v>
      </c>
      <c r="L55" s="248">
        <f>IF(H55+F55-G55-E55&gt;0,H55+F55-G55-E55,0)</f>
        <v>0</v>
      </c>
      <c r="M55" s="258"/>
      <c r="N55" s="258"/>
      <c r="O55" s="250"/>
      <c r="P55" s="250"/>
    </row>
    <row r="56" spans="1:16" s="259" customFormat="1" ht="18.75" hidden="1" customHeight="1">
      <c r="A56" s="134">
        <f t="shared" si="0"/>
        <v>0</v>
      </c>
      <c r="B56" s="134">
        <v>47</v>
      </c>
      <c r="C56" s="137">
        <v>3337</v>
      </c>
      <c r="D56" s="138" t="s">
        <v>54</v>
      </c>
      <c r="E56" s="247"/>
      <c r="F56" s="247"/>
      <c r="G56" s="248"/>
      <c r="H56" s="248"/>
      <c r="I56" s="247"/>
      <c r="J56" s="247"/>
      <c r="K56" s="248">
        <f t="shared" si="1"/>
        <v>0</v>
      </c>
      <c r="L56" s="248">
        <f t="shared" si="2"/>
        <v>0</v>
      </c>
      <c r="M56" s="258"/>
      <c r="N56" s="258"/>
      <c r="O56" s="250"/>
      <c r="P56" s="250"/>
    </row>
    <row r="57" spans="1:16" s="259" customFormat="1" ht="18.75" customHeight="1">
      <c r="A57" s="134" t="str">
        <f t="shared" si="0"/>
        <v>IN</v>
      </c>
      <c r="B57" s="134">
        <v>48</v>
      </c>
      <c r="C57" s="143">
        <v>3338</v>
      </c>
      <c r="D57" s="307" t="s">
        <v>55</v>
      </c>
      <c r="E57" s="252">
        <v>0</v>
      </c>
      <c r="F57" s="252">
        <v>0</v>
      </c>
      <c r="G57" s="253">
        <v>8000000</v>
      </c>
      <c r="H57" s="253">
        <v>8000000</v>
      </c>
      <c r="I57" s="247"/>
      <c r="J57" s="247"/>
      <c r="K57" s="253">
        <f t="shared" si="1"/>
        <v>0</v>
      </c>
      <c r="L57" s="253">
        <f t="shared" si="2"/>
        <v>0</v>
      </c>
      <c r="M57" s="258"/>
      <c r="N57" s="258"/>
      <c r="O57" s="250"/>
      <c r="P57" s="250"/>
    </row>
    <row r="58" spans="1:16" s="259" customFormat="1" ht="18.75" hidden="1" customHeight="1">
      <c r="A58" s="134">
        <f t="shared" si="0"/>
        <v>0</v>
      </c>
      <c r="B58" s="134">
        <v>49</v>
      </c>
      <c r="C58" s="137">
        <v>3339</v>
      </c>
      <c r="D58" s="138" t="s">
        <v>56</v>
      </c>
      <c r="E58" s="247"/>
      <c r="F58" s="247"/>
      <c r="G58" s="248"/>
      <c r="H58" s="248"/>
      <c r="I58" s="247"/>
      <c r="J58" s="247"/>
      <c r="K58" s="248">
        <f t="shared" si="1"/>
        <v>0</v>
      </c>
      <c r="L58" s="248">
        <f t="shared" si="2"/>
        <v>0</v>
      </c>
      <c r="M58" s="258"/>
      <c r="N58" s="258"/>
      <c r="O58" s="250"/>
      <c r="P58" s="250"/>
    </row>
    <row r="59" spans="1:16" s="251" customFormat="1" ht="18.75" customHeight="1">
      <c r="A59" s="134" t="str">
        <f t="shared" si="0"/>
        <v>IN</v>
      </c>
      <c r="B59" s="134">
        <v>50</v>
      </c>
      <c r="C59" s="141">
        <v>334</v>
      </c>
      <c r="D59" s="142" t="s">
        <v>57</v>
      </c>
      <c r="E59" s="252">
        <v>0</v>
      </c>
      <c r="F59" s="252">
        <v>1353299110</v>
      </c>
      <c r="G59" s="253">
        <v>3772721615.0750003</v>
      </c>
      <c r="H59" s="253">
        <v>3821531345.0700002</v>
      </c>
      <c r="I59" s="247"/>
      <c r="J59" s="247"/>
      <c r="K59" s="253">
        <f t="shared" si="1"/>
        <v>0</v>
      </c>
      <c r="L59" s="253">
        <f t="shared" si="2"/>
        <v>1402108839.9949994</v>
      </c>
      <c r="M59" s="240"/>
      <c r="N59" s="240"/>
      <c r="O59" s="250"/>
      <c r="P59" s="250"/>
    </row>
    <row r="60" spans="1:16" s="251" customFormat="1" ht="18.75" customHeight="1">
      <c r="A60" s="134" t="str">
        <f t="shared" si="0"/>
        <v>IN</v>
      </c>
      <c r="B60" s="134">
        <v>51</v>
      </c>
      <c r="C60" s="141">
        <v>335</v>
      </c>
      <c r="D60" s="142" t="s">
        <v>58</v>
      </c>
      <c r="E60" s="252">
        <v>0</v>
      </c>
      <c r="F60" s="252">
        <v>13287074</v>
      </c>
      <c r="G60" s="253">
        <v>13560981</v>
      </c>
      <c r="H60" s="253">
        <v>18435000</v>
      </c>
      <c r="I60" s="247"/>
      <c r="J60" s="247"/>
      <c r="K60" s="253">
        <f t="shared" si="1"/>
        <v>0</v>
      </c>
      <c r="L60" s="253">
        <f t="shared" si="2"/>
        <v>18161093</v>
      </c>
      <c r="M60" s="240"/>
      <c r="N60" s="240"/>
      <c r="O60" s="250"/>
      <c r="P60" s="250"/>
    </row>
    <row r="61" spans="1:16" s="251" customFormat="1" ht="18.75" customHeight="1">
      <c r="A61" s="134" t="str">
        <f t="shared" si="0"/>
        <v>IN</v>
      </c>
      <c r="B61" s="134">
        <v>52</v>
      </c>
      <c r="C61" s="141">
        <v>336</v>
      </c>
      <c r="D61" s="142" t="s">
        <v>59</v>
      </c>
      <c r="E61" s="252">
        <v>0</v>
      </c>
      <c r="F61" s="252">
        <v>92852287025.067856</v>
      </c>
      <c r="G61" s="253">
        <v>10588493845.950752</v>
      </c>
      <c r="H61" s="253">
        <v>34466105828</v>
      </c>
      <c r="I61" s="247"/>
      <c r="J61" s="247"/>
      <c r="K61" s="253">
        <f t="shared" si="1"/>
        <v>0</v>
      </c>
      <c r="L61" s="253">
        <f t="shared" si="2"/>
        <v>116729899007.1171</v>
      </c>
      <c r="M61" s="240"/>
      <c r="N61" s="240"/>
      <c r="O61" s="250"/>
      <c r="P61" s="250"/>
    </row>
    <row r="62" spans="1:16" s="261" customFormat="1" ht="18.75" customHeight="1">
      <c r="A62" s="260" t="str">
        <f t="shared" si="0"/>
        <v>IN</v>
      </c>
      <c r="B62" s="134">
        <v>53</v>
      </c>
      <c r="C62" s="141">
        <v>338</v>
      </c>
      <c r="D62" s="142" t="s">
        <v>60</v>
      </c>
      <c r="E62" s="252">
        <f t="shared" ref="E62:J62" si="5">SUM(E63:E69)</f>
        <v>1987082381</v>
      </c>
      <c r="F62" s="252">
        <f t="shared" si="5"/>
        <v>3728802250.1500001</v>
      </c>
      <c r="G62" s="252">
        <f t="shared" si="5"/>
        <v>3653786180</v>
      </c>
      <c r="H62" s="252">
        <f t="shared" si="5"/>
        <v>8332383303.1750002</v>
      </c>
      <c r="I62" s="254">
        <f t="shared" si="5"/>
        <v>0</v>
      </c>
      <c r="J62" s="254">
        <f t="shared" si="5"/>
        <v>0</v>
      </c>
      <c r="K62" s="253">
        <f t="shared" si="1"/>
        <v>0</v>
      </c>
      <c r="L62" s="253">
        <f>IF(H62+F62-G62-E62&gt;0,H62+F62-G62-E62,0)</f>
        <v>6420316992.3250008</v>
      </c>
      <c r="M62" s="256"/>
      <c r="N62" s="256"/>
      <c r="O62" s="250"/>
      <c r="P62" s="250"/>
    </row>
    <row r="63" spans="1:16" s="261" customFormat="1" ht="18.75" hidden="1" customHeight="1">
      <c r="A63" s="134">
        <f t="shared" si="0"/>
        <v>0</v>
      </c>
      <c r="B63" s="134">
        <v>54</v>
      </c>
      <c r="C63" s="137">
        <v>3381</v>
      </c>
      <c r="D63" s="136" t="s">
        <v>262</v>
      </c>
      <c r="E63" s="262"/>
      <c r="F63" s="262"/>
      <c r="G63" s="247"/>
      <c r="H63" s="247"/>
      <c r="I63" s="262"/>
      <c r="J63" s="262"/>
      <c r="K63" s="248">
        <f t="shared" si="1"/>
        <v>0</v>
      </c>
      <c r="L63" s="248">
        <f t="shared" si="2"/>
        <v>0</v>
      </c>
      <c r="M63" s="256"/>
      <c r="N63" s="256"/>
      <c r="O63" s="250"/>
      <c r="P63" s="250"/>
    </row>
    <row r="64" spans="1:16" s="259" customFormat="1" ht="18.75" customHeight="1">
      <c r="A64" s="134" t="str">
        <f t="shared" si="0"/>
        <v>IN</v>
      </c>
      <c r="B64" s="134">
        <v>55</v>
      </c>
      <c r="C64" s="143">
        <v>3382</v>
      </c>
      <c r="D64" s="142" t="s">
        <v>61</v>
      </c>
      <c r="E64" s="252">
        <v>3198445</v>
      </c>
      <c r="F64" s="252">
        <v>9477182</v>
      </c>
      <c r="G64" s="253">
        <v>4200000</v>
      </c>
      <c r="H64" s="253">
        <v>5044662</v>
      </c>
      <c r="I64" s="247"/>
      <c r="J64" s="247"/>
      <c r="K64" s="253">
        <f t="shared" si="1"/>
        <v>0</v>
      </c>
      <c r="L64" s="253">
        <f t="shared" si="2"/>
        <v>7123399</v>
      </c>
      <c r="M64" s="258"/>
      <c r="N64" s="258"/>
      <c r="O64" s="250"/>
      <c r="P64" s="250"/>
    </row>
    <row r="65" spans="1:16" s="259" customFormat="1" ht="18.75" customHeight="1">
      <c r="A65" s="134" t="str">
        <f t="shared" si="0"/>
        <v>IN</v>
      </c>
      <c r="B65" s="134">
        <v>56</v>
      </c>
      <c r="C65" s="143">
        <v>3383</v>
      </c>
      <c r="D65" s="142" t="s">
        <v>62</v>
      </c>
      <c r="E65" s="252">
        <v>0</v>
      </c>
      <c r="F65" s="252">
        <v>364041441</v>
      </c>
      <c r="G65" s="253">
        <v>364554270</v>
      </c>
      <c r="H65" s="253">
        <v>364204299.10000002</v>
      </c>
      <c r="I65" s="247"/>
      <c r="J65" s="247"/>
      <c r="K65" s="253">
        <f t="shared" si="1"/>
        <v>0</v>
      </c>
      <c r="L65" s="253">
        <f t="shared" si="2"/>
        <v>363691470.10000002</v>
      </c>
      <c r="M65" s="258"/>
      <c r="N65" s="258"/>
      <c r="O65" s="250"/>
      <c r="P65" s="250"/>
    </row>
    <row r="66" spans="1:16" s="259" customFormat="1" ht="18.75" customHeight="1">
      <c r="A66" s="134" t="str">
        <f t="shared" si="0"/>
        <v>IN</v>
      </c>
      <c r="B66" s="134">
        <v>57</v>
      </c>
      <c r="C66" s="143">
        <v>3384</v>
      </c>
      <c r="D66" s="142" t="s">
        <v>64</v>
      </c>
      <c r="E66" s="252">
        <v>0</v>
      </c>
      <c r="F66" s="252">
        <v>28982104</v>
      </c>
      <c r="G66" s="253">
        <v>12901843</v>
      </c>
      <c r="H66" s="253">
        <v>68436504.974999994</v>
      </c>
      <c r="I66" s="247"/>
      <c r="J66" s="247"/>
      <c r="K66" s="253">
        <f t="shared" si="1"/>
        <v>0</v>
      </c>
      <c r="L66" s="253">
        <f t="shared" si="2"/>
        <v>84516765.974999994</v>
      </c>
      <c r="M66" s="258"/>
      <c r="N66" s="258"/>
      <c r="O66" s="250"/>
      <c r="P66" s="250"/>
    </row>
    <row r="67" spans="1:16" s="259" customFormat="1" ht="18.75" customHeight="1">
      <c r="A67" s="134" t="str">
        <f t="shared" si="0"/>
        <v>IN</v>
      </c>
      <c r="B67" s="134">
        <v>58</v>
      </c>
      <c r="C67" s="143">
        <v>3385</v>
      </c>
      <c r="D67" s="142" t="s">
        <v>65</v>
      </c>
      <c r="E67" s="252">
        <v>1834800000</v>
      </c>
      <c r="F67" s="252">
        <v>0</v>
      </c>
      <c r="G67" s="253">
        <v>0</v>
      </c>
      <c r="H67" s="253">
        <v>0</v>
      </c>
      <c r="I67" s="247"/>
      <c r="J67" s="247"/>
      <c r="K67" s="253">
        <f t="shared" si="1"/>
        <v>1834800000</v>
      </c>
      <c r="L67" s="253">
        <f t="shared" si="2"/>
        <v>0</v>
      </c>
      <c r="M67" s="258"/>
      <c r="N67" s="258"/>
      <c r="O67" s="250"/>
      <c r="P67" s="250"/>
    </row>
    <row r="68" spans="1:16" s="259" customFormat="1" ht="18.75" customHeight="1">
      <c r="A68" s="134" t="str">
        <f t="shared" si="0"/>
        <v>IN</v>
      </c>
      <c r="B68" s="134">
        <v>59</v>
      </c>
      <c r="C68" s="143">
        <v>3386</v>
      </c>
      <c r="D68" s="142" t="s">
        <v>66</v>
      </c>
      <c r="E68" s="252">
        <v>0</v>
      </c>
      <c r="F68" s="252">
        <v>3273974700</v>
      </c>
      <c r="G68" s="253">
        <v>840775287</v>
      </c>
      <c r="H68" s="253">
        <v>1177100000</v>
      </c>
      <c r="I68" s="247"/>
      <c r="J68" s="247"/>
      <c r="K68" s="253">
        <f t="shared" si="1"/>
        <v>0</v>
      </c>
      <c r="L68" s="253">
        <f t="shared" si="2"/>
        <v>3610299413</v>
      </c>
      <c r="M68" s="258"/>
      <c r="N68" s="258"/>
      <c r="O68" s="250"/>
      <c r="P68" s="250"/>
    </row>
    <row r="69" spans="1:16" s="259" customFormat="1" ht="18.75" customHeight="1">
      <c r="A69" s="134" t="str">
        <f t="shared" si="0"/>
        <v>IN</v>
      </c>
      <c r="B69" s="134">
        <v>60</v>
      </c>
      <c r="C69" s="143">
        <v>3388</v>
      </c>
      <c r="D69" s="142" t="s">
        <v>67</v>
      </c>
      <c r="E69" s="252">
        <v>149083936</v>
      </c>
      <c r="F69" s="252">
        <v>52326823.149999976</v>
      </c>
      <c r="G69" s="253">
        <v>2431354780</v>
      </c>
      <c r="H69" s="253">
        <v>6717597837.1000004</v>
      </c>
      <c r="I69" s="247"/>
      <c r="J69" s="247"/>
      <c r="K69" s="253">
        <f t="shared" si="1"/>
        <v>0</v>
      </c>
      <c r="L69" s="253">
        <f t="shared" si="2"/>
        <v>4189485944.25</v>
      </c>
      <c r="M69" s="258"/>
      <c r="N69" s="258"/>
      <c r="O69" s="250"/>
      <c r="P69" s="250"/>
    </row>
    <row r="70" spans="1:16" s="251" customFormat="1" ht="18.75" customHeight="1">
      <c r="A70" s="134" t="str">
        <f t="shared" si="0"/>
        <v>IN</v>
      </c>
      <c r="B70" s="134">
        <v>61</v>
      </c>
      <c r="C70" s="141">
        <v>341</v>
      </c>
      <c r="D70" s="142" t="s">
        <v>68</v>
      </c>
      <c r="E70" s="252">
        <v>0</v>
      </c>
      <c r="F70" s="252">
        <v>7392524713</v>
      </c>
      <c r="G70" s="253">
        <v>1064045333</v>
      </c>
      <c r="H70" s="253">
        <v>0</v>
      </c>
      <c r="I70" s="247"/>
      <c r="J70" s="247"/>
      <c r="K70" s="253">
        <f t="shared" si="1"/>
        <v>0</v>
      </c>
      <c r="L70" s="253">
        <f t="shared" si="2"/>
        <v>6328479380</v>
      </c>
      <c r="M70" s="240"/>
      <c r="N70" s="240"/>
      <c r="O70" s="250"/>
      <c r="P70" s="250"/>
    </row>
    <row r="71" spans="1:16" s="251" customFormat="1" ht="18.75" customHeight="1">
      <c r="A71" s="134" t="str">
        <f t="shared" si="0"/>
        <v>IN</v>
      </c>
      <c r="B71" s="134">
        <v>62</v>
      </c>
      <c r="C71" s="141">
        <v>342</v>
      </c>
      <c r="D71" s="142" t="s">
        <v>69</v>
      </c>
      <c r="E71" s="252">
        <v>0</v>
      </c>
      <c r="F71" s="252">
        <v>7414906788</v>
      </c>
      <c r="G71" s="253">
        <v>2015652009</v>
      </c>
      <c r="H71" s="253">
        <v>1351070681</v>
      </c>
      <c r="I71" s="247"/>
      <c r="J71" s="247"/>
      <c r="K71" s="253">
        <f t="shared" si="1"/>
        <v>0</v>
      </c>
      <c r="L71" s="253">
        <f t="shared" si="2"/>
        <v>6750325460</v>
      </c>
      <c r="M71" s="240"/>
      <c r="N71" s="240"/>
      <c r="O71" s="250"/>
      <c r="P71" s="250"/>
    </row>
    <row r="72" spans="1:16" s="251" customFormat="1" ht="18.75" customHeight="1">
      <c r="A72" s="134" t="str">
        <f t="shared" si="0"/>
        <v>IN</v>
      </c>
      <c r="B72" s="134">
        <v>63</v>
      </c>
      <c r="C72" s="141">
        <v>351</v>
      </c>
      <c r="D72" s="322" t="s">
        <v>70</v>
      </c>
      <c r="E72" s="252">
        <v>0</v>
      </c>
      <c r="F72" s="252">
        <v>212559275</v>
      </c>
      <c r="G72" s="253">
        <v>0</v>
      </c>
      <c r="H72" s="253">
        <v>0</v>
      </c>
      <c r="I72" s="247"/>
      <c r="J72" s="247"/>
      <c r="K72" s="253">
        <f t="shared" si="1"/>
        <v>0</v>
      </c>
      <c r="L72" s="253">
        <f t="shared" si="2"/>
        <v>212559275</v>
      </c>
      <c r="M72" s="240"/>
      <c r="N72" s="240"/>
      <c r="O72" s="250"/>
      <c r="P72" s="250"/>
    </row>
    <row r="73" spans="1:16" s="251" customFormat="1" ht="18.75" customHeight="1">
      <c r="A73" s="134" t="str">
        <f t="shared" si="0"/>
        <v>IN</v>
      </c>
      <c r="B73" s="144">
        <v>64</v>
      </c>
      <c r="C73" s="319">
        <v>411</v>
      </c>
      <c r="D73" s="142" t="s">
        <v>71</v>
      </c>
      <c r="E73" s="252">
        <v>0</v>
      </c>
      <c r="F73" s="252">
        <v>43046720000</v>
      </c>
      <c r="G73" s="252">
        <v>0</v>
      </c>
      <c r="H73" s="252">
        <v>0</v>
      </c>
      <c r="I73" s="263">
        <v>0</v>
      </c>
      <c r="J73" s="263"/>
      <c r="K73" s="253">
        <f t="shared" si="1"/>
        <v>0</v>
      </c>
      <c r="L73" s="253">
        <f t="shared" si="2"/>
        <v>43046720000</v>
      </c>
      <c r="M73" s="240"/>
      <c r="N73" s="240"/>
      <c r="O73" s="250"/>
      <c r="P73" s="250"/>
    </row>
    <row r="74" spans="1:16" s="251" customFormat="1" ht="18.75" customHeight="1">
      <c r="A74" s="134" t="str">
        <f t="shared" si="0"/>
        <v>IN</v>
      </c>
      <c r="B74" s="134">
        <v>65</v>
      </c>
      <c r="C74" s="141" t="s">
        <v>530</v>
      </c>
      <c r="D74" s="308" t="s">
        <v>72</v>
      </c>
      <c r="E74" s="252">
        <v>0</v>
      </c>
      <c r="F74" s="252">
        <v>558624410</v>
      </c>
      <c r="G74" s="253">
        <v>0</v>
      </c>
      <c r="H74" s="253">
        <v>0</v>
      </c>
      <c r="I74" s="247"/>
      <c r="J74" s="247"/>
      <c r="K74" s="253">
        <f t="shared" si="1"/>
        <v>0</v>
      </c>
      <c r="L74" s="253">
        <f t="shared" si="2"/>
        <v>558624410</v>
      </c>
      <c r="M74" s="240"/>
      <c r="N74" s="240"/>
      <c r="O74" s="250"/>
      <c r="P74" s="250"/>
    </row>
    <row r="75" spans="1:16" s="251" customFormat="1" ht="18.75" customHeight="1">
      <c r="A75" s="134" t="str">
        <f t="shared" si="0"/>
        <v>IN</v>
      </c>
      <c r="B75" s="134">
        <v>66</v>
      </c>
      <c r="C75" s="320">
        <v>4118</v>
      </c>
      <c r="D75" s="308" t="s">
        <v>73</v>
      </c>
      <c r="E75" s="252">
        <v>0</v>
      </c>
      <c r="F75" s="252">
        <v>51310614826</v>
      </c>
      <c r="G75" s="253">
        <v>0</v>
      </c>
      <c r="H75" s="253">
        <v>0</v>
      </c>
      <c r="I75" s="247"/>
      <c r="J75" s="247"/>
      <c r="K75" s="253">
        <f t="shared" si="1"/>
        <v>0</v>
      </c>
      <c r="L75" s="253">
        <f t="shared" si="2"/>
        <v>51310614826</v>
      </c>
      <c r="M75" s="240"/>
      <c r="N75" s="240"/>
      <c r="O75" s="250"/>
      <c r="P75" s="250"/>
    </row>
    <row r="76" spans="1:16" s="259" customFormat="1" ht="18.75" hidden="1" customHeight="1">
      <c r="A76" s="134">
        <f t="shared" si="0"/>
        <v>0</v>
      </c>
      <c r="B76" s="134">
        <v>67</v>
      </c>
      <c r="C76" s="139">
        <v>412</v>
      </c>
      <c r="D76" s="140" t="s">
        <v>74</v>
      </c>
      <c r="E76" s="247"/>
      <c r="F76" s="247"/>
      <c r="G76" s="248"/>
      <c r="H76" s="248"/>
      <c r="I76" s="247"/>
      <c r="J76" s="247"/>
      <c r="K76" s="248">
        <f t="shared" si="1"/>
        <v>0</v>
      </c>
      <c r="L76" s="248">
        <f t="shared" si="2"/>
        <v>0</v>
      </c>
      <c r="M76" s="264"/>
      <c r="N76" s="258"/>
      <c r="O76" s="250"/>
      <c r="P76" s="250"/>
    </row>
    <row r="77" spans="1:16" s="259" customFormat="1" ht="18.75" customHeight="1">
      <c r="A77" s="134" t="str">
        <f t="shared" si="0"/>
        <v>IN</v>
      </c>
      <c r="B77" s="134">
        <v>68</v>
      </c>
      <c r="C77" s="141">
        <v>413</v>
      </c>
      <c r="D77" s="142" t="s">
        <v>75</v>
      </c>
      <c r="E77" s="252">
        <v>0</v>
      </c>
      <c r="F77" s="252">
        <v>0</v>
      </c>
      <c r="G77" s="253">
        <v>28540926</v>
      </c>
      <c r="H77" s="253">
        <v>28540926</v>
      </c>
      <c r="I77" s="247"/>
      <c r="J77" s="247"/>
      <c r="K77" s="253">
        <f t="shared" si="1"/>
        <v>0</v>
      </c>
      <c r="L77" s="253">
        <f t="shared" si="2"/>
        <v>0</v>
      </c>
      <c r="M77" s="258"/>
      <c r="N77" s="258"/>
      <c r="O77" s="250"/>
      <c r="P77" s="250"/>
    </row>
    <row r="78" spans="1:16" s="251" customFormat="1" ht="18.75" customHeight="1">
      <c r="A78" s="134" t="str">
        <f t="shared" si="0"/>
        <v>IN</v>
      </c>
      <c r="B78" s="134">
        <v>69</v>
      </c>
      <c r="C78" s="141">
        <v>414</v>
      </c>
      <c r="D78" s="142" t="s">
        <v>76</v>
      </c>
      <c r="E78" s="252">
        <v>0</v>
      </c>
      <c r="F78" s="252">
        <v>867939419</v>
      </c>
      <c r="G78" s="253">
        <v>0</v>
      </c>
      <c r="H78" s="253">
        <v>0</v>
      </c>
      <c r="I78" s="247"/>
      <c r="J78" s="247"/>
      <c r="K78" s="253">
        <f t="shared" ref="K78:K107" si="6">IF(E78+G78-F78-H78&gt;0,E78+G78-F78-H78,0)</f>
        <v>0</v>
      </c>
      <c r="L78" s="253">
        <f t="shared" ref="L78:L107" si="7">IF(H78+F78-G78-E78&gt;0,H78+F78-G78-E78,0)</f>
        <v>867939419</v>
      </c>
      <c r="M78" s="240"/>
      <c r="N78" s="240"/>
      <c r="O78" s="250"/>
      <c r="P78" s="250"/>
    </row>
    <row r="79" spans="1:16" s="251" customFormat="1" ht="18.75" customHeight="1">
      <c r="A79" s="134" t="str">
        <f t="shared" si="0"/>
        <v>IN</v>
      </c>
      <c r="B79" s="134">
        <v>70</v>
      </c>
      <c r="C79" s="141">
        <v>415</v>
      </c>
      <c r="D79" s="142" t="s">
        <v>77</v>
      </c>
      <c r="E79" s="252">
        <v>0</v>
      </c>
      <c r="F79" s="252">
        <v>184168168</v>
      </c>
      <c r="G79" s="253">
        <v>0</v>
      </c>
      <c r="H79" s="253">
        <v>0</v>
      </c>
      <c r="I79" s="247"/>
      <c r="J79" s="247"/>
      <c r="K79" s="253">
        <f t="shared" si="6"/>
        <v>0</v>
      </c>
      <c r="L79" s="253">
        <f t="shared" si="7"/>
        <v>184168168</v>
      </c>
      <c r="M79" s="240"/>
      <c r="N79" s="240"/>
      <c r="O79" s="250"/>
      <c r="P79" s="250"/>
    </row>
    <row r="80" spans="1:16" s="259" customFormat="1" ht="18.75" hidden="1" customHeight="1">
      <c r="A80" s="265">
        <f t="shared" si="0"/>
        <v>0</v>
      </c>
      <c r="B80" s="134">
        <v>71</v>
      </c>
      <c r="C80" s="135">
        <v>418</v>
      </c>
      <c r="D80" s="136" t="s">
        <v>78</v>
      </c>
      <c r="E80" s="266"/>
      <c r="F80" s="266"/>
      <c r="G80" s="267"/>
      <c r="H80" s="267"/>
      <c r="I80" s="266"/>
      <c r="J80" s="266"/>
      <c r="K80" s="267">
        <f t="shared" si="6"/>
        <v>0</v>
      </c>
      <c r="L80" s="267">
        <f t="shared" si="7"/>
        <v>0</v>
      </c>
      <c r="M80" s="268"/>
      <c r="N80" s="268"/>
      <c r="O80" s="250"/>
      <c r="P80" s="250"/>
    </row>
    <row r="81" spans="1:17" s="251" customFormat="1" ht="18.75" customHeight="1">
      <c r="A81" s="134" t="str">
        <f t="shared" si="0"/>
        <v>IN</v>
      </c>
      <c r="B81" s="134">
        <v>72</v>
      </c>
      <c r="C81" s="141">
        <v>419</v>
      </c>
      <c r="D81" s="308" t="s">
        <v>79</v>
      </c>
      <c r="E81" s="252">
        <v>10000000</v>
      </c>
      <c r="F81" s="252">
        <v>0</v>
      </c>
      <c r="G81" s="253">
        <v>0</v>
      </c>
      <c r="H81" s="253">
        <v>0</v>
      </c>
      <c r="I81" s="247"/>
      <c r="J81" s="247"/>
      <c r="K81" s="253">
        <f t="shared" si="6"/>
        <v>10000000</v>
      </c>
      <c r="L81" s="253">
        <f t="shared" si="7"/>
        <v>0</v>
      </c>
      <c r="M81" s="240"/>
      <c r="N81" s="240"/>
      <c r="O81" s="250"/>
      <c r="P81" s="250"/>
    </row>
    <row r="82" spans="1:17" s="251" customFormat="1" ht="18.75" customHeight="1">
      <c r="A82" s="134" t="str">
        <f t="shared" si="0"/>
        <v>IN</v>
      </c>
      <c r="B82" s="134">
        <v>73</v>
      </c>
      <c r="C82" s="141">
        <v>421</v>
      </c>
      <c r="D82" s="142" t="s">
        <v>80</v>
      </c>
      <c r="E82" s="252">
        <f t="shared" ref="E82:J82" si="8">SUM(E83:E84)</f>
        <v>0</v>
      </c>
      <c r="F82" s="252">
        <f>SUM(F83:F84)</f>
        <v>5303919175</v>
      </c>
      <c r="G82" s="252">
        <f t="shared" si="8"/>
        <v>5299887318.2767868</v>
      </c>
      <c r="H82" s="252">
        <f t="shared" si="8"/>
        <v>7391018202.056881</v>
      </c>
      <c r="I82" s="254">
        <f t="shared" si="8"/>
        <v>0</v>
      </c>
      <c r="J82" s="254">
        <f t="shared" si="8"/>
        <v>0</v>
      </c>
      <c r="K82" s="253">
        <f t="shared" si="6"/>
        <v>0</v>
      </c>
      <c r="L82" s="253">
        <f t="shared" si="7"/>
        <v>7395050058.7800941</v>
      </c>
      <c r="M82" s="240"/>
      <c r="N82" s="240"/>
      <c r="O82" s="250"/>
      <c r="P82" s="250"/>
    </row>
    <row r="83" spans="1:17" s="251" customFormat="1" ht="18.75" customHeight="1">
      <c r="A83" s="134" t="str">
        <f t="shared" si="0"/>
        <v>IN</v>
      </c>
      <c r="B83" s="134">
        <v>74</v>
      </c>
      <c r="C83" s="143">
        <v>4211</v>
      </c>
      <c r="D83" s="142" t="s">
        <v>81</v>
      </c>
      <c r="E83" s="252">
        <v>0</v>
      </c>
      <c r="F83" s="252">
        <v>262135107</v>
      </c>
      <c r="G83" s="253">
        <v>0</v>
      </c>
      <c r="H83" s="253">
        <v>0</v>
      </c>
      <c r="I83" s="247"/>
      <c r="J83" s="247"/>
      <c r="K83" s="253">
        <f t="shared" si="6"/>
        <v>0</v>
      </c>
      <c r="L83" s="253">
        <f t="shared" si="7"/>
        <v>262135107</v>
      </c>
      <c r="M83" s="269"/>
      <c r="N83" s="240"/>
      <c r="O83" s="250"/>
      <c r="P83" s="250"/>
    </row>
    <row r="84" spans="1:17" s="251" customFormat="1" ht="18.75" customHeight="1">
      <c r="A84" s="134" t="str">
        <f t="shared" si="0"/>
        <v>IN</v>
      </c>
      <c r="B84" s="134">
        <v>75</v>
      </c>
      <c r="C84" s="143">
        <v>4212</v>
      </c>
      <c r="D84" s="142" t="s">
        <v>82</v>
      </c>
      <c r="E84" s="252">
        <v>0</v>
      </c>
      <c r="F84" s="252">
        <v>5041784068</v>
      </c>
      <c r="G84" s="253">
        <v>5299887318.2767868</v>
      </c>
      <c r="H84" s="253">
        <v>7391018202.056881</v>
      </c>
      <c r="I84" s="247"/>
      <c r="J84" s="247"/>
      <c r="K84" s="253">
        <f t="shared" si="6"/>
        <v>0</v>
      </c>
      <c r="L84" s="253">
        <f t="shared" si="7"/>
        <v>7132914951.7800941</v>
      </c>
      <c r="M84" s="242">
        <f>H84-G84</f>
        <v>2091130883.7800941</v>
      </c>
      <c r="N84" s="240"/>
      <c r="O84" s="270"/>
      <c r="P84" s="270"/>
      <c r="Q84" s="250"/>
    </row>
    <row r="85" spans="1:17" s="251" customFormat="1" ht="18.75" customHeight="1">
      <c r="A85" s="134" t="str">
        <f t="shared" si="0"/>
        <v>IN</v>
      </c>
      <c r="B85" s="134">
        <v>76</v>
      </c>
      <c r="C85" s="141">
        <v>4311</v>
      </c>
      <c r="D85" s="142" t="s">
        <v>83</v>
      </c>
      <c r="E85" s="252">
        <v>9941775</v>
      </c>
      <c r="F85" s="252">
        <v>761673813</v>
      </c>
      <c r="G85" s="253">
        <v>189752783</v>
      </c>
      <c r="H85" s="253">
        <v>15771500</v>
      </c>
      <c r="I85" s="247"/>
      <c r="J85" s="247"/>
      <c r="K85" s="253">
        <f t="shared" si="6"/>
        <v>0</v>
      </c>
      <c r="L85" s="253">
        <f t="shared" si="7"/>
        <v>577750755</v>
      </c>
      <c r="M85" s="240">
        <v>2088985260</v>
      </c>
      <c r="N85" s="242"/>
      <c r="O85" s="250"/>
      <c r="P85" s="250"/>
    </row>
    <row r="86" spans="1:17" s="251" customFormat="1" ht="18.75" customHeight="1">
      <c r="A86" s="134" t="str">
        <f t="shared" si="0"/>
        <v>IN</v>
      </c>
      <c r="B86" s="134">
        <v>77</v>
      </c>
      <c r="C86" s="141">
        <v>4312</v>
      </c>
      <c r="D86" s="142" t="s">
        <v>84</v>
      </c>
      <c r="E86" s="252">
        <v>0</v>
      </c>
      <c r="F86" s="252">
        <v>1055572637</v>
      </c>
      <c r="G86" s="253">
        <v>0</v>
      </c>
      <c r="H86" s="253">
        <v>0</v>
      </c>
      <c r="I86" s="247"/>
      <c r="J86" s="247"/>
      <c r="K86" s="253">
        <f t="shared" si="6"/>
        <v>0</v>
      </c>
      <c r="L86" s="253">
        <f t="shared" si="7"/>
        <v>1055572637</v>
      </c>
      <c r="M86" s="240">
        <f>M84-M85</f>
        <v>2145623.7800941467</v>
      </c>
      <c r="N86" s="240"/>
      <c r="O86" s="250"/>
      <c r="P86" s="250"/>
    </row>
    <row r="87" spans="1:17" s="261" customFormat="1" ht="18.75" customHeight="1">
      <c r="A87" s="134" t="str">
        <f t="shared" si="0"/>
        <v>IN</v>
      </c>
      <c r="B87" s="134">
        <v>78</v>
      </c>
      <c r="C87" s="141">
        <v>511</v>
      </c>
      <c r="D87" s="142" t="s">
        <v>85</v>
      </c>
      <c r="E87" s="253">
        <f>SUM(E88:E93)</f>
        <v>0</v>
      </c>
      <c r="F87" s="253">
        <f>SUM(F88:F93)</f>
        <v>0</v>
      </c>
      <c r="G87" s="253">
        <f>SUM(G88:G93)</f>
        <v>23751855751.636364</v>
      </c>
      <c r="H87" s="253">
        <f>SUM(H88:H93)</f>
        <v>23751855751.636364</v>
      </c>
      <c r="I87" s="255">
        <f>SUM(I88:I91)</f>
        <v>0</v>
      </c>
      <c r="J87" s="255">
        <f>SUM(J88:J91)</f>
        <v>0</v>
      </c>
      <c r="K87" s="253">
        <f t="shared" si="6"/>
        <v>0</v>
      </c>
      <c r="L87" s="253">
        <f t="shared" si="7"/>
        <v>0</v>
      </c>
      <c r="M87" s="256"/>
      <c r="N87" s="256"/>
      <c r="O87" s="250"/>
      <c r="P87" s="250"/>
    </row>
    <row r="88" spans="1:17" s="259" customFormat="1" ht="18.75" customHeight="1">
      <c r="A88" s="134" t="str">
        <f t="shared" si="0"/>
        <v>IN</v>
      </c>
      <c r="B88" s="134">
        <v>79</v>
      </c>
      <c r="C88" s="143">
        <v>5111</v>
      </c>
      <c r="D88" s="307" t="s">
        <v>86</v>
      </c>
      <c r="E88" s="252">
        <v>0</v>
      </c>
      <c r="F88" s="252">
        <v>0</v>
      </c>
      <c r="G88" s="253">
        <v>10715188703</v>
      </c>
      <c r="H88" s="253">
        <v>10715188703</v>
      </c>
      <c r="I88" s="247"/>
      <c r="J88" s="247"/>
      <c r="K88" s="253">
        <f t="shared" si="6"/>
        <v>0</v>
      </c>
      <c r="L88" s="253">
        <f t="shared" si="7"/>
        <v>0</v>
      </c>
      <c r="M88" s="271"/>
      <c r="N88" s="258"/>
      <c r="O88" s="250"/>
      <c r="P88" s="250"/>
    </row>
    <row r="89" spans="1:17" s="259" customFormat="1" ht="18.75" customHeight="1">
      <c r="A89" s="134" t="str">
        <f t="shared" si="0"/>
        <v>IN</v>
      </c>
      <c r="B89" s="134">
        <v>80</v>
      </c>
      <c r="C89" s="143">
        <v>5112</v>
      </c>
      <c r="D89" s="307" t="s">
        <v>87</v>
      </c>
      <c r="E89" s="252">
        <v>0</v>
      </c>
      <c r="F89" s="252">
        <v>0</v>
      </c>
      <c r="G89" s="253">
        <v>743601952</v>
      </c>
      <c r="H89" s="253">
        <v>743601952</v>
      </c>
      <c r="I89" s="247"/>
      <c r="J89" s="247"/>
      <c r="K89" s="253">
        <f t="shared" si="6"/>
        <v>0</v>
      </c>
      <c r="L89" s="253">
        <f t="shared" si="7"/>
        <v>0</v>
      </c>
      <c r="M89" s="258"/>
      <c r="N89" s="258"/>
      <c r="O89" s="250"/>
      <c r="P89" s="250"/>
    </row>
    <row r="90" spans="1:17" s="259" customFormat="1" ht="18.75" customHeight="1">
      <c r="A90" s="134" t="str">
        <f t="shared" si="0"/>
        <v>IN</v>
      </c>
      <c r="B90" s="134">
        <v>81</v>
      </c>
      <c r="C90" s="143">
        <v>5113</v>
      </c>
      <c r="D90" s="307" t="s">
        <v>88</v>
      </c>
      <c r="E90" s="252">
        <v>0</v>
      </c>
      <c r="F90" s="252">
        <v>0</v>
      </c>
      <c r="G90" s="253">
        <v>11336580096.636364</v>
      </c>
      <c r="H90" s="253">
        <v>11336580096.636364</v>
      </c>
      <c r="I90" s="247"/>
      <c r="J90" s="247"/>
      <c r="K90" s="253">
        <f t="shared" si="6"/>
        <v>0</v>
      </c>
      <c r="L90" s="253">
        <f t="shared" si="7"/>
        <v>0</v>
      </c>
      <c r="M90" s="258"/>
      <c r="N90" s="258"/>
      <c r="O90" s="250"/>
      <c r="P90" s="250"/>
    </row>
    <row r="91" spans="1:17" s="259" customFormat="1" ht="18.75" customHeight="1">
      <c r="A91" s="134" t="str">
        <f t="shared" si="0"/>
        <v>IN</v>
      </c>
      <c r="B91" s="134">
        <v>82</v>
      </c>
      <c r="C91" s="143">
        <v>5114</v>
      </c>
      <c r="D91" s="307" t="s">
        <v>89</v>
      </c>
      <c r="E91" s="252">
        <v>0</v>
      </c>
      <c r="F91" s="252">
        <v>0</v>
      </c>
      <c r="G91" s="253">
        <v>341230256</v>
      </c>
      <c r="H91" s="253">
        <v>341230256</v>
      </c>
      <c r="I91" s="247"/>
      <c r="J91" s="247"/>
      <c r="K91" s="253">
        <f t="shared" ref="K91:K101" si="9">IF(E91+G91-F91-H91&gt;0,E91+G91-F91-H91,0)</f>
        <v>0</v>
      </c>
      <c r="L91" s="253">
        <f t="shared" ref="L91:L101" si="10">IF(H91+F91-G91-E91&gt;0,H91+F91-G91-E91,0)</f>
        <v>0</v>
      </c>
      <c r="M91" s="258"/>
      <c r="N91" s="258"/>
      <c r="O91" s="250"/>
      <c r="P91" s="250"/>
    </row>
    <row r="92" spans="1:17" s="251" customFormat="1" ht="18.75" customHeight="1">
      <c r="A92" s="134" t="str">
        <f t="shared" si="0"/>
        <v>IN</v>
      </c>
      <c r="B92" s="134">
        <v>83</v>
      </c>
      <c r="C92" s="143">
        <v>5115</v>
      </c>
      <c r="D92" s="323" t="s">
        <v>90</v>
      </c>
      <c r="E92" s="252">
        <v>0</v>
      </c>
      <c r="F92" s="252">
        <v>0</v>
      </c>
      <c r="G92" s="253">
        <v>593433835</v>
      </c>
      <c r="H92" s="253">
        <v>593433835</v>
      </c>
      <c r="I92" s="247"/>
      <c r="J92" s="247"/>
      <c r="K92" s="253">
        <f t="shared" si="9"/>
        <v>0</v>
      </c>
      <c r="L92" s="253">
        <f t="shared" si="10"/>
        <v>0</v>
      </c>
      <c r="M92" s="240"/>
      <c r="N92" s="240"/>
      <c r="O92" s="250"/>
      <c r="P92" s="250"/>
    </row>
    <row r="93" spans="1:17" s="251" customFormat="1" ht="18.75" customHeight="1">
      <c r="A93" s="134" t="str">
        <f t="shared" si="0"/>
        <v>IN</v>
      </c>
      <c r="B93" s="134">
        <v>84</v>
      </c>
      <c r="C93" s="143">
        <v>5116</v>
      </c>
      <c r="D93" s="307" t="s">
        <v>91</v>
      </c>
      <c r="E93" s="252">
        <v>0</v>
      </c>
      <c r="F93" s="252">
        <v>0</v>
      </c>
      <c r="G93" s="309">
        <v>21820909</v>
      </c>
      <c r="H93" s="309">
        <v>21820909</v>
      </c>
      <c r="I93" s="247"/>
      <c r="J93" s="247"/>
      <c r="K93" s="253">
        <f t="shared" si="9"/>
        <v>0</v>
      </c>
      <c r="L93" s="253">
        <f t="shared" si="10"/>
        <v>0</v>
      </c>
      <c r="M93" s="240"/>
      <c r="N93" s="240"/>
      <c r="O93" s="250"/>
      <c r="P93" s="250"/>
    </row>
    <row r="94" spans="1:17" s="251" customFormat="1" ht="18.75" customHeight="1">
      <c r="A94" s="134" t="str">
        <f t="shared" si="0"/>
        <v>IN</v>
      </c>
      <c r="B94" s="134">
        <v>85</v>
      </c>
      <c r="C94" s="141">
        <v>512</v>
      </c>
      <c r="D94" s="142" t="s">
        <v>92</v>
      </c>
      <c r="E94" s="252">
        <v>0</v>
      </c>
      <c r="F94" s="252">
        <v>0</v>
      </c>
      <c r="G94" s="253">
        <v>5103225490.0507517</v>
      </c>
      <c r="H94" s="253">
        <v>5103225490.0507517</v>
      </c>
      <c r="I94" s="247"/>
      <c r="J94" s="247"/>
      <c r="K94" s="253">
        <f t="shared" si="9"/>
        <v>0</v>
      </c>
      <c r="L94" s="253">
        <f t="shared" si="10"/>
        <v>0</v>
      </c>
      <c r="M94" s="240"/>
      <c r="N94" s="240"/>
      <c r="O94" s="250"/>
      <c r="P94" s="250"/>
    </row>
    <row r="95" spans="1:17" s="259" customFormat="1" ht="18.75" customHeight="1">
      <c r="A95" s="273" t="str">
        <f t="shared" si="0"/>
        <v>IN</v>
      </c>
      <c r="B95" s="134">
        <v>86</v>
      </c>
      <c r="C95" s="141">
        <v>515</v>
      </c>
      <c r="D95" s="142" t="s">
        <v>537</v>
      </c>
      <c r="E95" s="252">
        <v>0</v>
      </c>
      <c r="F95" s="252">
        <v>0</v>
      </c>
      <c r="G95" s="253">
        <v>7059948</v>
      </c>
      <c r="H95" s="253">
        <v>7059948</v>
      </c>
      <c r="I95" s="247"/>
      <c r="J95" s="247"/>
      <c r="K95" s="253">
        <f t="shared" si="9"/>
        <v>0</v>
      </c>
      <c r="L95" s="253">
        <f t="shared" si="10"/>
        <v>0</v>
      </c>
      <c r="M95" s="258"/>
      <c r="N95" s="258"/>
      <c r="O95" s="250"/>
      <c r="P95" s="250"/>
    </row>
    <row r="96" spans="1:17" s="259" customFormat="1" ht="18.75" hidden="1" customHeight="1">
      <c r="A96" s="273">
        <f t="shared" si="0"/>
        <v>0</v>
      </c>
      <c r="B96" s="134">
        <v>87</v>
      </c>
      <c r="C96" s="135">
        <v>521</v>
      </c>
      <c r="D96" s="136" t="s">
        <v>93</v>
      </c>
      <c r="E96" s="247"/>
      <c r="F96" s="247"/>
      <c r="G96" s="248"/>
      <c r="H96" s="248"/>
      <c r="I96" s="247"/>
      <c r="J96" s="247"/>
      <c r="K96" s="248">
        <f t="shared" si="9"/>
        <v>0</v>
      </c>
      <c r="L96" s="248">
        <f t="shared" si="10"/>
        <v>0</v>
      </c>
      <c r="M96" s="258"/>
      <c r="N96" s="258"/>
      <c r="O96" s="250"/>
      <c r="P96" s="250"/>
    </row>
    <row r="97" spans="1:16" s="251" customFormat="1" ht="18.75" hidden="1" customHeight="1">
      <c r="A97" s="134">
        <f t="shared" si="0"/>
        <v>0</v>
      </c>
      <c r="B97" s="134">
        <v>88</v>
      </c>
      <c r="C97" s="135">
        <v>531</v>
      </c>
      <c r="D97" s="136" t="s">
        <v>94</v>
      </c>
      <c r="E97" s="247"/>
      <c r="F97" s="247"/>
      <c r="G97" s="248"/>
      <c r="H97" s="248"/>
      <c r="I97" s="247"/>
      <c r="J97" s="247"/>
      <c r="K97" s="248">
        <f t="shared" si="9"/>
        <v>0</v>
      </c>
      <c r="L97" s="248">
        <f t="shared" si="10"/>
        <v>0</v>
      </c>
      <c r="M97" s="240"/>
      <c r="N97" s="240"/>
      <c r="O97" s="250"/>
      <c r="P97" s="250"/>
    </row>
    <row r="98" spans="1:16" s="251" customFormat="1" ht="18.75" hidden="1" customHeight="1">
      <c r="A98" s="134">
        <f t="shared" si="0"/>
        <v>0</v>
      </c>
      <c r="B98" s="134">
        <v>89</v>
      </c>
      <c r="C98" s="135">
        <v>532</v>
      </c>
      <c r="D98" s="136" t="s">
        <v>95</v>
      </c>
      <c r="E98" s="247"/>
      <c r="F98" s="247"/>
      <c r="G98" s="248"/>
      <c r="H98" s="248"/>
      <c r="I98" s="247"/>
      <c r="J98" s="247"/>
      <c r="K98" s="248">
        <f t="shared" si="9"/>
        <v>0</v>
      </c>
      <c r="L98" s="248">
        <f t="shared" si="10"/>
        <v>0</v>
      </c>
      <c r="M98" s="240"/>
      <c r="N98" s="240"/>
      <c r="O98" s="250"/>
      <c r="P98" s="250"/>
    </row>
    <row r="99" spans="1:16" s="259" customFormat="1" ht="18.75" customHeight="1">
      <c r="A99" s="134" t="str">
        <f t="shared" si="0"/>
        <v>IN</v>
      </c>
      <c r="B99" s="134">
        <v>90</v>
      </c>
      <c r="C99" s="141">
        <v>621</v>
      </c>
      <c r="D99" s="322" t="s">
        <v>96</v>
      </c>
      <c r="E99" s="252">
        <v>0</v>
      </c>
      <c r="F99" s="252">
        <v>0</v>
      </c>
      <c r="G99" s="253">
        <v>3290805870.304687</v>
      </c>
      <c r="H99" s="253">
        <v>3290805870.304687</v>
      </c>
      <c r="I99" s="247"/>
      <c r="J99" s="247"/>
      <c r="K99" s="253">
        <f t="shared" si="9"/>
        <v>0</v>
      </c>
      <c r="L99" s="253">
        <f t="shared" si="10"/>
        <v>0</v>
      </c>
      <c r="M99" s="258"/>
      <c r="N99" s="258"/>
      <c r="O99" s="250"/>
      <c r="P99" s="250"/>
    </row>
    <row r="100" spans="1:16" s="251" customFormat="1" ht="18.75" customHeight="1">
      <c r="A100" s="134" t="str">
        <f t="shared" si="0"/>
        <v>IN</v>
      </c>
      <c r="B100" s="134">
        <v>91</v>
      </c>
      <c r="C100" s="141">
        <v>622</v>
      </c>
      <c r="D100" s="142" t="s">
        <v>97</v>
      </c>
      <c r="E100" s="252">
        <v>0</v>
      </c>
      <c r="F100" s="252">
        <v>0</v>
      </c>
      <c r="G100" s="253">
        <v>1310333062.4000001</v>
      </c>
      <c r="H100" s="253">
        <v>1310333062.4000001</v>
      </c>
      <c r="I100" s="247"/>
      <c r="J100" s="247"/>
      <c r="K100" s="253">
        <f t="shared" si="9"/>
        <v>0</v>
      </c>
      <c r="L100" s="253">
        <f t="shared" si="10"/>
        <v>0</v>
      </c>
      <c r="M100" s="240"/>
      <c r="N100" s="240"/>
      <c r="O100" s="250"/>
      <c r="P100" s="250"/>
    </row>
    <row r="101" spans="1:16" s="251" customFormat="1" ht="18.75" hidden="1" customHeight="1">
      <c r="A101" s="134">
        <f t="shared" si="0"/>
        <v>0</v>
      </c>
      <c r="B101" s="134">
        <v>92</v>
      </c>
      <c r="C101" s="139">
        <v>623</v>
      </c>
      <c r="D101" s="140" t="s">
        <v>98</v>
      </c>
      <c r="E101" s="247"/>
      <c r="F101" s="247"/>
      <c r="G101" s="248"/>
      <c r="H101" s="248"/>
      <c r="I101" s="247"/>
      <c r="J101" s="247"/>
      <c r="K101" s="248">
        <f t="shared" si="9"/>
        <v>0</v>
      </c>
      <c r="L101" s="248">
        <f t="shared" si="10"/>
        <v>0</v>
      </c>
      <c r="M101" s="240"/>
      <c r="N101" s="240"/>
      <c r="O101" s="250"/>
      <c r="P101" s="250"/>
    </row>
    <row r="102" spans="1:16" s="251" customFormat="1" ht="18.75" customHeight="1">
      <c r="A102" s="134" t="str">
        <f t="shared" si="0"/>
        <v>IN</v>
      </c>
      <c r="B102" s="134">
        <v>93</v>
      </c>
      <c r="C102" s="141">
        <v>627</v>
      </c>
      <c r="D102" s="142" t="s">
        <v>24</v>
      </c>
      <c r="E102" s="252">
        <v>0</v>
      </c>
      <c r="F102" s="252">
        <v>0</v>
      </c>
      <c r="G102" s="253">
        <v>2847647143.2810335</v>
      </c>
      <c r="H102" s="253">
        <v>2847647143.0534506</v>
      </c>
      <c r="I102" s="247"/>
      <c r="J102" s="247"/>
      <c r="K102" s="253">
        <f t="shared" si="6"/>
        <v>0.22758293151855469</v>
      </c>
      <c r="L102" s="253">
        <f t="shared" si="7"/>
        <v>0</v>
      </c>
      <c r="M102" s="240"/>
      <c r="N102" s="240"/>
      <c r="O102" s="250"/>
      <c r="P102" s="250"/>
    </row>
    <row r="103" spans="1:16" s="251" customFormat="1" ht="18.75" hidden="1" customHeight="1">
      <c r="A103" s="134">
        <f t="shared" si="0"/>
        <v>0</v>
      </c>
      <c r="B103" s="134">
        <v>94</v>
      </c>
      <c r="C103" s="139">
        <v>631</v>
      </c>
      <c r="D103" s="140" t="s">
        <v>99</v>
      </c>
      <c r="E103" s="247"/>
      <c r="F103" s="247"/>
      <c r="G103" s="248"/>
      <c r="H103" s="248"/>
      <c r="I103" s="247"/>
      <c r="J103" s="247"/>
      <c r="K103" s="248">
        <f t="shared" si="6"/>
        <v>0</v>
      </c>
      <c r="L103" s="272">
        <f t="shared" si="7"/>
        <v>0</v>
      </c>
      <c r="M103" s="240"/>
      <c r="N103" s="240"/>
      <c r="O103" s="250"/>
      <c r="P103" s="250"/>
    </row>
    <row r="104" spans="1:16" s="251" customFormat="1" ht="18.75" customHeight="1">
      <c r="A104" s="134" t="str">
        <f t="shared" si="0"/>
        <v>IN</v>
      </c>
      <c r="B104" s="134">
        <v>95</v>
      </c>
      <c r="C104" s="141">
        <v>632</v>
      </c>
      <c r="D104" s="142" t="s">
        <v>536</v>
      </c>
      <c r="E104" s="252">
        <f>SUM(E105:E111)</f>
        <v>0</v>
      </c>
      <c r="F104" s="252">
        <f>SUM(F105:F111)</f>
        <v>0</v>
      </c>
      <c r="G104" s="252">
        <f>SUM(G105:G111)</f>
        <v>20840462142.109447</v>
      </c>
      <c r="H104" s="252">
        <f>SUM(H105:H111)</f>
        <v>20840462142.109447</v>
      </c>
      <c r="I104" s="263"/>
      <c r="J104" s="263"/>
      <c r="K104" s="253">
        <f t="shared" si="6"/>
        <v>0</v>
      </c>
      <c r="L104" s="253">
        <f t="shared" si="7"/>
        <v>0</v>
      </c>
      <c r="M104" s="240"/>
      <c r="N104" s="240"/>
      <c r="O104" s="250"/>
      <c r="P104" s="250"/>
    </row>
    <row r="105" spans="1:16" s="251" customFormat="1" ht="18.75" customHeight="1">
      <c r="A105" s="134" t="str">
        <f t="shared" si="0"/>
        <v>IN</v>
      </c>
      <c r="B105" s="134">
        <v>96</v>
      </c>
      <c r="C105" s="143">
        <v>6321</v>
      </c>
      <c r="D105" s="307" t="s">
        <v>100</v>
      </c>
      <c r="E105" s="252">
        <v>0</v>
      </c>
      <c r="F105" s="252">
        <v>0</v>
      </c>
      <c r="G105" s="253">
        <v>12202723342.714607</v>
      </c>
      <c r="H105" s="253">
        <v>12202723342.714607</v>
      </c>
      <c r="I105" s="247"/>
      <c r="J105" s="247"/>
      <c r="K105" s="253">
        <f t="shared" si="6"/>
        <v>0</v>
      </c>
      <c r="L105" s="253">
        <f t="shared" si="7"/>
        <v>0</v>
      </c>
      <c r="M105" s="240"/>
      <c r="N105" s="240"/>
      <c r="O105" s="250"/>
      <c r="P105" s="250"/>
    </row>
    <row r="106" spans="1:16" s="251" customFormat="1" ht="18.75" customHeight="1">
      <c r="A106" s="134" t="str">
        <f t="shared" si="0"/>
        <v>IN</v>
      </c>
      <c r="B106" s="134">
        <v>97</v>
      </c>
      <c r="C106" s="143">
        <v>6322</v>
      </c>
      <c r="D106" s="307" t="s">
        <v>101</v>
      </c>
      <c r="E106" s="252">
        <v>0</v>
      </c>
      <c r="F106" s="252">
        <v>0</v>
      </c>
      <c r="G106" s="253">
        <v>484608606.35930264</v>
      </c>
      <c r="H106" s="253">
        <v>484608606.35930264</v>
      </c>
      <c r="I106" s="247"/>
      <c r="J106" s="247"/>
      <c r="K106" s="253">
        <f t="shared" si="6"/>
        <v>0</v>
      </c>
      <c r="L106" s="253">
        <f t="shared" si="7"/>
        <v>0</v>
      </c>
      <c r="M106" s="240"/>
      <c r="N106" s="240"/>
      <c r="O106" s="250"/>
      <c r="P106" s="250"/>
    </row>
    <row r="107" spans="1:16" s="259" customFormat="1" ht="18.75" customHeight="1">
      <c r="A107" s="134" t="str">
        <f t="shared" si="0"/>
        <v>IN</v>
      </c>
      <c r="B107" s="134">
        <v>98</v>
      </c>
      <c r="C107" s="143">
        <v>6323</v>
      </c>
      <c r="D107" s="307" t="s">
        <v>144</v>
      </c>
      <c r="E107" s="252">
        <v>0</v>
      </c>
      <c r="F107" s="252">
        <v>0</v>
      </c>
      <c r="G107" s="253">
        <v>2657417199.7018156</v>
      </c>
      <c r="H107" s="253">
        <v>2657417199.7018156</v>
      </c>
      <c r="I107" s="247"/>
      <c r="J107" s="247"/>
      <c r="K107" s="253">
        <f t="shared" si="6"/>
        <v>0</v>
      </c>
      <c r="L107" s="253">
        <f t="shared" si="7"/>
        <v>0</v>
      </c>
      <c r="M107" s="258"/>
      <c r="N107" s="258"/>
      <c r="O107" s="250"/>
      <c r="P107" s="250"/>
    </row>
    <row r="108" spans="1:16" s="261" customFormat="1" ht="18.75" customHeight="1">
      <c r="A108" s="134" t="str">
        <f t="shared" si="0"/>
        <v>IN</v>
      </c>
      <c r="B108" s="134">
        <v>99</v>
      </c>
      <c r="C108" s="143">
        <v>6324</v>
      </c>
      <c r="D108" s="307" t="s">
        <v>145</v>
      </c>
      <c r="E108" s="310">
        <v>0</v>
      </c>
      <c r="F108" s="310">
        <v>0</v>
      </c>
      <c r="G108" s="310">
        <v>211142975.70440921</v>
      </c>
      <c r="H108" s="310">
        <v>211142975.70440921</v>
      </c>
      <c r="K108" s="253">
        <f t="shared" ref="K108:K117" si="11">IF(E108+G108-F108-H108&gt;0,E108+G108-F108-H108,0)</f>
        <v>0</v>
      </c>
      <c r="L108" s="253">
        <f t="shared" ref="L108:L117" si="12">IF(H108+F108-G108-E108&gt;0,H108+F108-G108-E108,0)</f>
        <v>0</v>
      </c>
    </row>
    <row r="109" spans="1:16" s="259" customFormat="1" ht="18.75" customHeight="1">
      <c r="A109" s="134" t="str">
        <f t="shared" ref="A109:A126" si="13">IF(E109&gt;0,"IN",IF(F109&gt;0,"IN",IF(G109&gt;0,"IN",IF(H109&gt;0,"IN",0))))</f>
        <v>IN</v>
      </c>
      <c r="B109" s="134">
        <v>100</v>
      </c>
      <c r="C109" s="143">
        <v>6325</v>
      </c>
      <c r="D109" s="323" t="s">
        <v>146</v>
      </c>
      <c r="E109" s="310">
        <v>0</v>
      </c>
      <c r="F109" s="310">
        <v>0</v>
      </c>
      <c r="G109" s="310">
        <v>181344527.57856116</v>
      </c>
      <c r="H109" s="310">
        <v>181344527.57856116</v>
      </c>
      <c r="K109" s="253">
        <f t="shared" si="11"/>
        <v>0</v>
      </c>
      <c r="L109" s="253">
        <f t="shared" si="12"/>
        <v>0</v>
      </c>
    </row>
    <row r="110" spans="1:16" s="259" customFormat="1" ht="18.75" hidden="1" customHeight="1">
      <c r="A110" s="134">
        <f t="shared" si="13"/>
        <v>0</v>
      </c>
      <c r="B110" s="134">
        <v>101</v>
      </c>
      <c r="C110" s="137">
        <v>6326</v>
      </c>
      <c r="D110" s="138" t="s">
        <v>147</v>
      </c>
      <c r="E110" s="294"/>
      <c r="F110" s="294"/>
      <c r="G110" s="294"/>
      <c r="H110" s="294"/>
      <c r="K110" s="248">
        <f t="shared" si="11"/>
        <v>0</v>
      </c>
      <c r="L110" s="248">
        <f t="shared" si="12"/>
        <v>0</v>
      </c>
    </row>
    <row r="111" spans="1:16" s="259" customFormat="1" ht="18.75" customHeight="1">
      <c r="A111" s="134" t="str">
        <f t="shared" si="13"/>
        <v>IN</v>
      </c>
      <c r="B111" s="134">
        <v>102</v>
      </c>
      <c r="C111" s="143">
        <v>6327</v>
      </c>
      <c r="D111" s="307" t="s">
        <v>261</v>
      </c>
      <c r="E111" s="310">
        <v>0</v>
      </c>
      <c r="F111" s="310">
        <v>0</v>
      </c>
      <c r="G111" s="310">
        <v>5103225490.0507517</v>
      </c>
      <c r="H111" s="310">
        <v>5103225490.0507517</v>
      </c>
      <c r="K111" s="253"/>
      <c r="L111" s="253"/>
    </row>
    <row r="112" spans="1:16" s="259" customFormat="1" ht="18.75" customHeight="1">
      <c r="A112" s="134" t="str">
        <f t="shared" si="13"/>
        <v>IN</v>
      </c>
      <c r="B112" s="134">
        <v>103</v>
      </c>
      <c r="C112" s="141">
        <v>635</v>
      </c>
      <c r="D112" s="142" t="s">
        <v>148</v>
      </c>
      <c r="E112" s="310">
        <v>0</v>
      </c>
      <c r="F112" s="310">
        <v>0</v>
      </c>
      <c r="G112" s="310">
        <v>1879159982</v>
      </c>
      <c r="H112" s="310">
        <v>1879159982</v>
      </c>
      <c r="K112" s="253">
        <f t="shared" si="11"/>
        <v>0</v>
      </c>
      <c r="L112" s="253">
        <f t="shared" si="12"/>
        <v>0</v>
      </c>
    </row>
    <row r="113" spans="1:16" s="259" customFormat="1" ht="19.5" customHeight="1">
      <c r="A113" s="134" t="str">
        <f t="shared" si="13"/>
        <v>IN</v>
      </c>
      <c r="B113" s="134">
        <v>104</v>
      </c>
      <c r="C113" s="141">
        <v>641</v>
      </c>
      <c r="D113" s="142" t="s">
        <v>148</v>
      </c>
      <c r="E113" s="310">
        <v>0</v>
      </c>
      <c r="F113" s="310">
        <v>0</v>
      </c>
      <c r="G113" s="310">
        <v>3917776804.6363635</v>
      </c>
      <c r="H113" s="310">
        <v>3917776804.3330302</v>
      </c>
      <c r="K113" s="253">
        <f t="shared" si="11"/>
        <v>0.30333328247070313</v>
      </c>
      <c r="L113" s="253">
        <f t="shared" si="12"/>
        <v>0</v>
      </c>
    </row>
    <row r="114" spans="1:16" s="259" customFormat="1" ht="18.75" customHeight="1">
      <c r="A114" s="134" t="str">
        <f t="shared" si="13"/>
        <v>IN</v>
      </c>
      <c r="B114" s="134">
        <v>105</v>
      </c>
      <c r="C114" s="141">
        <v>642</v>
      </c>
      <c r="D114" s="142" t="s">
        <v>538</v>
      </c>
      <c r="E114" s="310">
        <v>0</v>
      </c>
      <c r="F114" s="310">
        <v>0</v>
      </c>
      <c r="G114" s="310">
        <v>3354017611.6348357</v>
      </c>
      <c r="H114" s="310">
        <v>3354017612.4548354</v>
      </c>
      <c r="K114" s="253">
        <f t="shared" si="11"/>
        <v>0</v>
      </c>
      <c r="L114" s="317">
        <f>IF(H114+F114-G114-E114&gt;0,H114+F114-G114-E114,0)</f>
        <v>0.81999969482421875</v>
      </c>
    </row>
    <row r="115" spans="1:16" s="275" customFormat="1" ht="18" hidden="1" customHeight="1">
      <c r="A115" s="134">
        <f t="shared" si="13"/>
        <v>0</v>
      </c>
      <c r="B115" s="134">
        <v>106</v>
      </c>
      <c r="C115" s="135">
        <v>711</v>
      </c>
      <c r="D115" s="136" t="s">
        <v>539</v>
      </c>
      <c r="E115" s="295"/>
      <c r="F115" s="295"/>
      <c r="G115" s="295"/>
      <c r="H115" s="274"/>
      <c r="K115" s="248">
        <f t="shared" si="11"/>
        <v>0</v>
      </c>
      <c r="L115" s="248">
        <f t="shared" si="12"/>
        <v>0</v>
      </c>
    </row>
    <row r="116" spans="1:16" ht="15" customHeight="1">
      <c r="A116" s="134" t="str">
        <f t="shared" si="13"/>
        <v>IN</v>
      </c>
      <c r="B116" s="134">
        <v>107</v>
      </c>
      <c r="C116" s="141">
        <v>811</v>
      </c>
      <c r="D116" s="142" t="s">
        <v>540</v>
      </c>
      <c r="E116" s="311">
        <v>0</v>
      </c>
      <c r="F116" s="311">
        <v>0</v>
      </c>
      <c r="G116" s="311">
        <v>86574956</v>
      </c>
      <c r="H116" s="311">
        <v>86574956</v>
      </c>
      <c r="K116" s="253">
        <f t="shared" si="11"/>
        <v>0</v>
      </c>
      <c r="L116" s="253">
        <f t="shared" si="12"/>
        <v>0</v>
      </c>
    </row>
    <row r="117" spans="1:16" s="133" customFormat="1" ht="15" hidden="1">
      <c r="A117" s="134">
        <f t="shared" si="13"/>
        <v>0</v>
      </c>
      <c r="B117" s="134">
        <v>108</v>
      </c>
      <c r="C117" s="135">
        <v>8211</v>
      </c>
      <c r="D117" s="136" t="s">
        <v>149</v>
      </c>
      <c r="E117" s="276"/>
      <c r="F117" s="276"/>
      <c r="G117" s="276"/>
      <c r="H117" s="140"/>
      <c r="K117" s="248">
        <f t="shared" si="11"/>
        <v>0</v>
      </c>
      <c r="L117" s="248">
        <f t="shared" si="12"/>
        <v>0</v>
      </c>
    </row>
    <row r="118" spans="1:16" ht="15">
      <c r="A118" s="134" t="str">
        <f t="shared" si="13"/>
        <v>IN</v>
      </c>
      <c r="B118" s="134">
        <v>109</v>
      </c>
      <c r="C118" s="141">
        <v>911</v>
      </c>
      <c r="D118" s="142" t="s">
        <v>150</v>
      </c>
      <c r="E118" s="252">
        <f t="shared" ref="E118:J118" si="14">SUM(E119:E121)</f>
        <v>0</v>
      </c>
      <c r="F118" s="252">
        <f t="shared" si="14"/>
        <v>0</v>
      </c>
      <c r="G118" s="252">
        <f t="shared" si="14"/>
        <v>1929597954</v>
      </c>
      <c r="H118" s="252">
        <f t="shared" si="14"/>
        <v>1929597954</v>
      </c>
      <c r="I118" s="263">
        <f t="shared" si="14"/>
        <v>0</v>
      </c>
      <c r="J118" s="263">
        <f t="shared" si="14"/>
        <v>0</v>
      </c>
      <c r="K118" s="253">
        <f>IF(E118+G118-F118-H118&gt;0,E118+G118-F118-H118,0)</f>
        <v>0</v>
      </c>
      <c r="L118" s="253">
        <f>IF(H118+F118-G118-E118&gt;0,H118+F118-G118-E118,0)</f>
        <v>0</v>
      </c>
      <c r="M118" s="256"/>
      <c r="N118" s="256"/>
      <c r="O118" s="250"/>
      <c r="P118" s="250"/>
    </row>
    <row r="119" spans="1:16" ht="15" hidden="1">
      <c r="A119" s="134">
        <f t="shared" si="13"/>
        <v>0</v>
      </c>
      <c r="B119" s="134">
        <v>110</v>
      </c>
      <c r="C119" s="296">
        <v>9111</v>
      </c>
      <c r="D119" s="243" t="s">
        <v>151</v>
      </c>
      <c r="E119" s="297"/>
      <c r="F119" s="247"/>
      <c r="G119" s="248"/>
      <c r="H119" s="248"/>
      <c r="I119" s="247"/>
      <c r="J119" s="247"/>
      <c r="K119" s="248">
        <f>IF(E119+G119-F119-H119&gt;0,E119+G119-F119-H119,0)</f>
        <v>0</v>
      </c>
      <c r="L119" s="248">
        <f>IF(H119+F119-G119-E119&gt;0,H119+F119-G119-E119,0)</f>
        <v>0</v>
      </c>
      <c r="M119" s="258"/>
      <c r="N119" s="258"/>
      <c r="O119" s="250"/>
      <c r="P119" s="250"/>
    </row>
    <row r="120" spans="1:16" ht="15">
      <c r="A120" s="134" t="str">
        <f t="shared" si="13"/>
        <v>IN</v>
      </c>
      <c r="B120" s="134">
        <v>111</v>
      </c>
      <c r="C120" s="321">
        <v>9112</v>
      </c>
      <c r="D120" s="308" t="s">
        <v>152</v>
      </c>
      <c r="E120" s="312"/>
      <c r="F120" s="312"/>
      <c r="G120" s="313">
        <v>1916370277</v>
      </c>
      <c r="H120" s="313">
        <v>1916370277</v>
      </c>
      <c r="I120" s="277"/>
      <c r="J120" s="277"/>
      <c r="K120" s="253">
        <f>IF(E120+G120-F120-H120&gt;0,E120+G120-F120-H120,0)</f>
        <v>0</v>
      </c>
      <c r="L120" s="253">
        <f>IF(H120+F120-G120-E120&gt;0,H120+F120-G120-E120,0)</f>
        <v>0</v>
      </c>
      <c r="M120" s="258"/>
      <c r="N120" s="258"/>
      <c r="O120" s="250"/>
      <c r="P120" s="250"/>
    </row>
    <row r="121" spans="1:16" ht="15">
      <c r="A121" s="134" t="str">
        <f t="shared" si="13"/>
        <v>IN</v>
      </c>
      <c r="B121" s="134">
        <v>112</v>
      </c>
      <c r="C121" s="321">
        <v>9113</v>
      </c>
      <c r="D121" s="308" t="s">
        <v>153</v>
      </c>
      <c r="E121" s="312"/>
      <c r="F121" s="312"/>
      <c r="G121" s="313">
        <v>13227677</v>
      </c>
      <c r="H121" s="313">
        <v>13227677</v>
      </c>
      <c r="I121" s="277"/>
      <c r="J121" s="277"/>
      <c r="K121" s="253">
        <f>IF(E121+G121-F121-H121&gt;0,E121+G121-F121-H121,0)</f>
        <v>0</v>
      </c>
      <c r="L121" s="253">
        <f>IF(H121+F121-G121-E121&gt;0,H121+F121-G121-E121,0)</f>
        <v>0</v>
      </c>
      <c r="M121" s="258"/>
      <c r="N121" s="258"/>
      <c r="O121" s="250"/>
      <c r="P121" s="250"/>
    </row>
    <row r="122" spans="1:16" ht="15.75" thickBot="1">
      <c r="A122" s="134" t="s">
        <v>219</v>
      </c>
      <c r="C122" s="146"/>
      <c r="D122" s="314"/>
      <c r="E122" s="315"/>
      <c r="F122" s="315"/>
      <c r="G122" s="315"/>
      <c r="H122" s="315"/>
      <c r="I122" s="278"/>
      <c r="J122" s="278"/>
      <c r="K122" s="313">
        <f>IF(E122+G122-F122-H122&gt;0,E122+G122-F122-H122,0)</f>
        <v>0</v>
      </c>
      <c r="L122" s="313">
        <f>IF(H122+F122-G122-E122&gt;0,H122+F122-G122-E122,0)</f>
        <v>0</v>
      </c>
      <c r="M122" s="258"/>
      <c r="N122" s="258"/>
      <c r="O122" s="250"/>
      <c r="P122" s="250"/>
    </row>
    <row r="123" spans="1:16" ht="15.75" thickTop="1">
      <c r="A123" s="134" t="str">
        <f t="shared" si="13"/>
        <v>IN</v>
      </c>
      <c r="C123" s="147"/>
      <c r="D123" s="316" t="s">
        <v>154</v>
      </c>
      <c r="E123" s="324">
        <f t="shared" ref="E123:K123" si="15">SUM(E10:E122)-E20-E32-E49-E62-E82-E87-E104-E118</f>
        <v>317239009079.99365</v>
      </c>
      <c r="F123" s="324">
        <f t="shared" si="15"/>
        <v>317239009080.48877</v>
      </c>
      <c r="G123" s="324">
        <f t="shared" si="15"/>
        <v>388413635532.55206</v>
      </c>
      <c r="H123" s="324">
        <f>SUM(H10:H122)-H20-H32-H49-H62-H82-H87-H104-H118+1</f>
        <v>388413635532.94238</v>
      </c>
      <c r="I123" s="279">
        <f t="shared" si="15"/>
        <v>188616727974.62</v>
      </c>
      <c r="J123" s="279">
        <f t="shared" si="15"/>
        <v>187641200269.10001</v>
      </c>
      <c r="K123" s="325">
        <f t="shared" si="15"/>
        <v>347973551447.61011</v>
      </c>
      <c r="L123" s="325">
        <f>SUM(L10:L122)-L20-L32-L49-L62-L82-L87-L104-L118+1</f>
        <v>347973551448.49548</v>
      </c>
      <c r="M123" s="279"/>
      <c r="N123" s="279">
        <f>SUM(N10:N122)</f>
        <v>0</v>
      </c>
      <c r="O123" s="279">
        <f>SUM(O9:O122)-O21-O22-O33-O34-O35-O36-O50-O51-O52-O53-O54-O56-O57-O63-O64-O65-O66-O67-O68-O69-O83-O84-O88-O89-O90-O91-O119-O120-O121</f>
        <v>0</v>
      </c>
      <c r="P123" s="279">
        <f>SUM(P9:P122)-P21-P22-P33-P34-P35-P36-P50-P51-P52-P53-P54-P56-P57-P63-P64-P65-P66-P67-P68-P69-P83-P84-P88-P89-P90-P91-P119-P120-P121</f>
        <v>0</v>
      </c>
    </row>
    <row r="124" spans="1:16" ht="15">
      <c r="A124" s="134" t="s">
        <v>219</v>
      </c>
      <c r="C124" s="134"/>
      <c r="E124" s="280"/>
      <c r="F124" s="280"/>
      <c r="G124" s="280"/>
      <c r="H124" s="281">
        <f>G123-H123</f>
        <v>-0.39031982421875</v>
      </c>
      <c r="I124" s="275"/>
      <c r="J124" s="281"/>
      <c r="K124" s="281">
        <f>K123-L123</f>
        <v>-0.8853759765625</v>
      </c>
      <c r="L124" s="280"/>
      <c r="M124" s="256"/>
      <c r="N124" s="282"/>
      <c r="O124" s="275"/>
      <c r="P124" s="275"/>
    </row>
    <row r="125" spans="1:16" ht="15">
      <c r="A125" s="134" t="s">
        <v>219</v>
      </c>
      <c r="C125" s="134"/>
      <c r="E125" s="283"/>
      <c r="F125" s="283"/>
      <c r="G125" s="283"/>
      <c r="H125" s="283"/>
      <c r="I125" s="145"/>
      <c r="J125" s="284" t="e">
        <v>#REF!</v>
      </c>
      <c r="K125" s="285" t="e">
        <f>#REF!</f>
        <v>#REF!</v>
      </c>
      <c r="L125" s="280"/>
    </row>
    <row r="126" spans="1:16" ht="15">
      <c r="A126" s="134" t="str">
        <f t="shared" si="13"/>
        <v>IN</v>
      </c>
      <c r="C126" s="134"/>
      <c r="D126" s="228" t="s">
        <v>7</v>
      </c>
      <c r="E126" s="133"/>
      <c r="F126" s="305" t="s">
        <v>8</v>
      </c>
      <c r="G126" s="286"/>
      <c r="H126" s="286"/>
      <c r="I126" s="133"/>
      <c r="J126" s="287" t="s">
        <v>246</v>
      </c>
      <c r="K126" s="134" t="s">
        <v>582</v>
      </c>
      <c r="L126" s="286"/>
      <c r="M126" s="258"/>
      <c r="N126" s="258"/>
      <c r="O126" s="133"/>
      <c r="P126" s="133"/>
    </row>
    <row r="127" spans="1:16" ht="15">
      <c r="A127" s="145" t="s">
        <v>219</v>
      </c>
      <c r="C127" s="134"/>
      <c r="E127" s="280"/>
      <c r="F127" s="280"/>
      <c r="G127" s="280"/>
      <c r="H127" s="280"/>
      <c r="I127" s="145"/>
      <c r="J127" s="280"/>
      <c r="K127" s="284"/>
      <c r="L127" s="280"/>
    </row>
    <row r="128" spans="1:16" ht="15">
      <c r="C128" s="134"/>
      <c r="E128" s="280"/>
      <c r="F128" s="280"/>
      <c r="G128" s="280"/>
      <c r="H128" s="280"/>
      <c r="I128" s="145"/>
      <c r="J128" s="280"/>
      <c r="K128" s="284"/>
      <c r="L128" s="280"/>
    </row>
    <row r="129" spans="1:12" ht="15">
      <c r="C129" s="134"/>
      <c r="D129" s="133" t="s">
        <v>63</v>
      </c>
      <c r="E129" s="280"/>
      <c r="F129" s="280"/>
      <c r="G129" s="280"/>
      <c r="H129" s="280"/>
      <c r="I129" s="145"/>
      <c r="J129" s="280"/>
      <c r="K129" s="284"/>
      <c r="L129" s="280"/>
    </row>
    <row r="130" spans="1:12" ht="15">
      <c r="C130" s="134"/>
      <c r="E130" s="280"/>
      <c r="F130" s="280"/>
      <c r="G130" s="280"/>
      <c r="H130" s="280"/>
      <c r="I130" s="145"/>
      <c r="J130" s="280"/>
      <c r="K130" s="284"/>
      <c r="L130" s="280"/>
    </row>
    <row r="131" spans="1:12" ht="15">
      <c r="A131" s="145" t="s">
        <v>219</v>
      </c>
      <c r="C131" s="134"/>
      <c r="E131" s="280"/>
      <c r="F131" s="280"/>
      <c r="G131" s="280"/>
      <c r="H131" s="280"/>
      <c r="I131" s="280"/>
      <c r="J131" s="280"/>
      <c r="K131" s="283"/>
      <c r="L131" s="283"/>
    </row>
    <row r="132" spans="1:12" ht="15">
      <c r="A132" s="145" t="s">
        <v>219</v>
      </c>
      <c r="C132" s="134"/>
      <c r="E132" s="280"/>
      <c r="F132" s="280"/>
      <c r="G132" s="280"/>
      <c r="H132" s="280"/>
      <c r="I132" s="280"/>
      <c r="J132" s="280"/>
      <c r="K132" s="280"/>
      <c r="L132" s="280"/>
    </row>
    <row r="133" spans="1:12" ht="15">
      <c r="A133" s="145" t="s">
        <v>219</v>
      </c>
      <c r="C133" s="134"/>
      <c r="E133" s="280"/>
      <c r="F133" s="273" t="s">
        <v>593</v>
      </c>
      <c r="G133" s="284"/>
      <c r="H133" s="284"/>
      <c r="I133" s="284"/>
      <c r="J133" s="284"/>
      <c r="K133" s="287"/>
      <c r="L133" s="280"/>
    </row>
    <row r="134" spans="1:12" ht="15">
      <c r="C134" s="134"/>
      <c r="E134" s="280"/>
      <c r="F134" s="280"/>
      <c r="G134" s="280"/>
      <c r="H134" s="280"/>
      <c r="I134" s="280"/>
      <c r="J134" s="280"/>
      <c r="K134" s="280"/>
      <c r="L134" s="280"/>
    </row>
    <row r="135" spans="1:12" ht="15">
      <c r="C135" s="134"/>
      <c r="E135" s="280"/>
      <c r="F135" s="280"/>
      <c r="G135" s="280"/>
      <c r="H135" s="280"/>
      <c r="I135" s="280"/>
      <c r="J135" s="280"/>
      <c r="K135" s="280"/>
      <c r="L135" s="280"/>
    </row>
    <row r="136" spans="1:12" ht="15">
      <c r="C136" s="134"/>
      <c r="E136" s="280"/>
      <c r="F136" s="280"/>
      <c r="G136" s="280"/>
      <c r="H136" s="280"/>
      <c r="I136" s="280"/>
      <c r="J136" s="280"/>
      <c r="K136" s="280"/>
      <c r="L136" s="280"/>
    </row>
    <row r="137" spans="1:12" ht="15">
      <c r="C137" s="134"/>
      <c r="E137" s="280"/>
      <c r="F137" s="280"/>
      <c r="G137" s="280"/>
      <c r="H137" s="280"/>
      <c r="I137" s="280"/>
      <c r="J137" s="280"/>
      <c r="K137" s="280"/>
      <c r="L137" s="280"/>
    </row>
    <row r="138" spans="1:12" ht="15">
      <c r="C138" s="134"/>
      <c r="E138" s="280"/>
      <c r="F138" s="280"/>
      <c r="G138" s="280"/>
      <c r="H138" s="280"/>
      <c r="I138" s="280"/>
      <c r="J138" s="280"/>
      <c r="K138" s="280"/>
      <c r="L138" s="280"/>
    </row>
    <row r="139" spans="1:12" ht="15">
      <c r="C139" s="134"/>
      <c r="E139" s="280"/>
      <c r="F139" s="280"/>
      <c r="G139" s="280"/>
      <c r="H139" s="280"/>
      <c r="I139" s="280"/>
      <c r="J139" s="280"/>
      <c r="K139" s="280"/>
      <c r="L139" s="280"/>
    </row>
    <row r="140" spans="1:12" ht="15">
      <c r="C140" s="134"/>
      <c r="E140" s="280"/>
      <c r="F140" s="280"/>
      <c r="G140" s="280"/>
      <c r="H140" s="280"/>
      <c r="I140" s="280"/>
      <c r="J140" s="280"/>
      <c r="K140" s="280"/>
      <c r="L140" s="280"/>
    </row>
    <row r="141" spans="1:12" ht="15">
      <c r="C141" s="134"/>
      <c r="E141" s="280"/>
      <c r="F141" s="280"/>
      <c r="G141" s="280"/>
      <c r="H141" s="280"/>
      <c r="I141" s="280"/>
      <c r="J141" s="280"/>
      <c r="K141" s="280"/>
      <c r="L141" s="280"/>
    </row>
    <row r="142" spans="1:12" ht="15">
      <c r="C142" s="134"/>
      <c r="E142" s="280"/>
      <c r="F142" s="280"/>
      <c r="G142" s="280"/>
      <c r="H142" s="280"/>
      <c r="I142" s="280"/>
      <c r="J142" s="280"/>
      <c r="K142" s="280"/>
      <c r="L142" s="280"/>
    </row>
    <row r="143" spans="1:12" ht="15">
      <c r="C143" s="134"/>
      <c r="E143" s="280"/>
      <c r="F143" s="280"/>
      <c r="G143" s="280"/>
      <c r="H143" s="280"/>
      <c r="I143" s="280"/>
      <c r="J143" s="280"/>
      <c r="K143" s="280"/>
      <c r="L143" s="280"/>
    </row>
    <row r="144" spans="1:12" ht="15">
      <c r="C144" s="134"/>
      <c r="E144" s="280"/>
      <c r="F144" s="280"/>
      <c r="G144" s="280"/>
      <c r="H144" s="280"/>
      <c r="I144" s="280"/>
      <c r="J144" s="280"/>
      <c r="K144" s="280"/>
      <c r="L144" s="280"/>
    </row>
    <row r="145" spans="3:12" ht="15">
      <c r="C145" s="134"/>
      <c r="E145" s="280"/>
      <c r="F145" s="280"/>
      <c r="G145" s="280"/>
      <c r="H145" s="280"/>
      <c r="I145" s="280"/>
      <c r="J145" s="280"/>
      <c r="K145" s="280"/>
      <c r="L145" s="280"/>
    </row>
    <row r="146" spans="3:12" ht="15">
      <c r="C146" s="134"/>
      <c r="E146" s="280"/>
      <c r="F146" s="280"/>
      <c r="G146" s="280"/>
      <c r="H146" s="280"/>
      <c r="I146" s="280"/>
      <c r="J146" s="280"/>
      <c r="K146" s="280"/>
      <c r="L146" s="280"/>
    </row>
    <row r="147" spans="3:12" ht="15">
      <c r="C147" s="134"/>
      <c r="E147" s="280"/>
      <c r="F147" s="280"/>
      <c r="G147" s="280"/>
      <c r="H147" s="280"/>
      <c r="I147" s="280"/>
      <c r="J147" s="280"/>
      <c r="K147" s="280"/>
      <c r="L147" s="280"/>
    </row>
    <row r="148" spans="3:12" ht="15">
      <c r="C148" s="134"/>
      <c r="E148" s="280"/>
      <c r="F148" s="280"/>
      <c r="G148" s="280"/>
      <c r="H148" s="280"/>
      <c r="I148" s="280"/>
      <c r="J148" s="280"/>
      <c r="K148" s="280"/>
      <c r="L148" s="280"/>
    </row>
    <row r="149" spans="3:12" ht="15">
      <c r="C149" s="134"/>
      <c r="E149" s="280"/>
      <c r="F149" s="280"/>
      <c r="G149" s="280"/>
      <c r="H149" s="280"/>
      <c r="I149" s="280"/>
      <c r="J149" s="280"/>
      <c r="K149" s="280"/>
      <c r="L149" s="280"/>
    </row>
    <row r="150" spans="3:12" ht="15">
      <c r="C150" s="134"/>
      <c r="E150" s="280"/>
      <c r="F150" s="280"/>
      <c r="G150" s="280"/>
      <c r="H150" s="280"/>
      <c r="I150" s="280"/>
      <c r="J150" s="280"/>
      <c r="K150" s="280"/>
      <c r="L150" s="280"/>
    </row>
    <row r="151" spans="3:12" ht="15">
      <c r="C151" s="134"/>
      <c r="E151" s="280"/>
      <c r="F151" s="280"/>
      <c r="G151" s="280"/>
      <c r="H151" s="280"/>
      <c r="I151" s="280"/>
      <c r="J151" s="280"/>
      <c r="K151" s="280"/>
      <c r="L151" s="280"/>
    </row>
    <row r="152" spans="3:12" ht="15">
      <c r="C152" s="134"/>
      <c r="E152" s="280"/>
      <c r="F152" s="280"/>
      <c r="G152" s="280"/>
      <c r="H152" s="280"/>
      <c r="I152" s="280"/>
      <c r="J152" s="280"/>
      <c r="K152" s="280"/>
      <c r="L152" s="280"/>
    </row>
    <row r="153" spans="3:12" ht="15">
      <c r="C153" s="134"/>
      <c r="E153" s="280"/>
      <c r="F153" s="280"/>
      <c r="G153" s="280"/>
      <c r="H153" s="280"/>
      <c r="I153" s="280"/>
      <c r="J153" s="280"/>
      <c r="K153" s="280"/>
      <c r="L153" s="280"/>
    </row>
    <row r="154" spans="3:12" ht="15">
      <c r="C154" s="134"/>
      <c r="E154" s="280"/>
      <c r="F154" s="280"/>
      <c r="G154" s="280"/>
      <c r="H154" s="280"/>
      <c r="I154" s="280"/>
      <c r="J154" s="280"/>
      <c r="K154" s="280"/>
      <c r="L154" s="280"/>
    </row>
    <row r="155" spans="3:12" ht="15">
      <c r="C155" s="134"/>
      <c r="E155" s="280"/>
      <c r="F155" s="280"/>
      <c r="G155" s="280"/>
      <c r="H155" s="280"/>
      <c r="I155" s="280"/>
      <c r="J155" s="280"/>
      <c r="K155" s="280"/>
      <c r="L155" s="280"/>
    </row>
    <row r="156" spans="3:12" ht="15">
      <c r="C156" s="134"/>
      <c r="E156" s="280"/>
      <c r="F156" s="280"/>
      <c r="G156" s="280"/>
      <c r="H156" s="280"/>
      <c r="I156" s="280"/>
      <c r="J156" s="280"/>
      <c r="K156" s="280"/>
      <c r="L156" s="280"/>
    </row>
    <row r="157" spans="3:12" ht="15">
      <c r="C157" s="134"/>
      <c r="E157" s="280"/>
      <c r="F157" s="280"/>
      <c r="G157" s="280"/>
      <c r="H157" s="280"/>
      <c r="I157" s="280"/>
      <c r="J157" s="280"/>
      <c r="K157" s="280"/>
      <c r="L157" s="280"/>
    </row>
    <row r="158" spans="3:12" ht="15">
      <c r="C158" s="134"/>
      <c r="E158" s="280"/>
      <c r="F158" s="280"/>
      <c r="G158" s="280"/>
      <c r="H158" s="280"/>
      <c r="I158" s="280"/>
      <c r="J158" s="280"/>
      <c r="K158" s="280"/>
      <c r="L158" s="280"/>
    </row>
    <row r="159" spans="3:12" ht="15">
      <c r="C159" s="134"/>
      <c r="E159" s="280"/>
      <c r="F159" s="280"/>
      <c r="G159" s="280"/>
      <c r="H159" s="280"/>
      <c r="I159" s="280"/>
      <c r="J159" s="280"/>
      <c r="K159" s="280"/>
      <c r="L159" s="280"/>
    </row>
    <row r="160" spans="3:12" ht="15">
      <c r="C160" s="134"/>
      <c r="E160" s="280"/>
      <c r="F160" s="280"/>
      <c r="G160" s="280"/>
      <c r="H160" s="280"/>
      <c r="I160" s="280"/>
      <c r="J160" s="280"/>
      <c r="K160" s="280"/>
      <c r="L160" s="280"/>
    </row>
    <row r="161" spans="3:12" ht="15">
      <c r="C161" s="134"/>
      <c r="E161" s="280"/>
      <c r="F161" s="280"/>
      <c r="G161" s="280"/>
      <c r="H161" s="280"/>
      <c r="I161" s="280"/>
      <c r="J161" s="280"/>
      <c r="K161" s="280"/>
      <c r="L161" s="280"/>
    </row>
    <row r="162" spans="3:12" ht="15">
      <c r="C162" s="134"/>
      <c r="E162" s="280"/>
      <c r="F162" s="280"/>
      <c r="G162" s="280"/>
      <c r="H162" s="280"/>
      <c r="I162" s="280"/>
      <c r="J162" s="280"/>
      <c r="K162" s="280"/>
      <c r="L162" s="280"/>
    </row>
    <row r="163" spans="3:12" ht="15">
      <c r="C163" s="134"/>
      <c r="E163" s="280"/>
      <c r="F163" s="280"/>
      <c r="G163" s="280"/>
      <c r="H163" s="280"/>
      <c r="I163" s="280"/>
      <c r="J163" s="280"/>
      <c r="K163" s="280"/>
      <c r="L163" s="280"/>
    </row>
    <row r="164" spans="3:12" ht="15">
      <c r="C164" s="134"/>
      <c r="E164" s="280"/>
      <c r="F164" s="280"/>
      <c r="G164" s="280"/>
      <c r="H164" s="280"/>
      <c r="I164" s="280"/>
      <c r="J164" s="280"/>
      <c r="K164" s="280"/>
      <c r="L164" s="280"/>
    </row>
    <row r="165" spans="3:12" ht="15">
      <c r="C165" s="134"/>
      <c r="E165" s="280"/>
      <c r="F165" s="280"/>
      <c r="G165" s="280"/>
      <c r="H165" s="280"/>
      <c r="I165" s="280"/>
      <c r="J165" s="280"/>
      <c r="K165" s="280"/>
      <c r="L165" s="280"/>
    </row>
    <row r="166" spans="3:12" ht="15">
      <c r="C166" s="134"/>
      <c r="E166" s="280"/>
      <c r="F166" s="280"/>
      <c r="G166" s="280"/>
      <c r="H166" s="280"/>
      <c r="I166" s="280"/>
      <c r="J166" s="280"/>
      <c r="K166" s="280"/>
      <c r="L166" s="280"/>
    </row>
    <row r="167" spans="3:12" ht="15">
      <c r="C167" s="134"/>
      <c r="E167" s="280"/>
      <c r="F167" s="280"/>
      <c r="G167" s="280"/>
      <c r="H167" s="280"/>
      <c r="I167" s="280"/>
      <c r="J167" s="280"/>
      <c r="K167" s="280"/>
      <c r="L167" s="280"/>
    </row>
    <row r="168" spans="3:12" ht="15">
      <c r="C168" s="134"/>
      <c r="E168" s="280"/>
      <c r="F168" s="280"/>
      <c r="G168" s="280"/>
      <c r="H168" s="280"/>
      <c r="I168" s="280"/>
      <c r="J168" s="280"/>
      <c r="K168" s="280"/>
      <c r="L168" s="280"/>
    </row>
    <row r="169" spans="3:12" ht="15">
      <c r="C169" s="134"/>
      <c r="E169" s="280"/>
      <c r="F169" s="280"/>
      <c r="G169" s="280"/>
      <c r="H169" s="280"/>
      <c r="I169" s="280"/>
      <c r="J169" s="280"/>
      <c r="K169" s="280"/>
      <c r="L169" s="280"/>
    </row>
    <row r="170" spans="3:12" ht="15">
      <c r="C170" s="134"/>
      <c r="E170" s="280"/>
      <c r="F170" s="280"/>
      <c r="G170" s="280"/>
      <c r="H170" s="280"/>
      <c r="I170" s="280"/>
      <c r="J170" s="280"/>
      <c r="K170" s="280"/>
      <c r="L170" s="280"/>
    </row>
    <row r="171" spans="3:12" ht="15">
      <c r="C171" s="134"/>
      <c r="E171" s="280"/>
      <c r="F171" s="280"/>
      <c r="G171" s="280"/>
      <c r="H171" s="280"/>
      <c r="I171" s="280"/>
      <c r="J171" s="280"/>
      <c r="K171" s="280"/>
      <c r="L171" s="280"/>
    </row>
    <row r="172" spans="3:12" ht="15">
      <c r="C172" s="134"/>
      <c r="E172" s="280"/>
      <c r="F172" s="280"/>
      <c r="G172" s="280"/>
      <c r="H172" s="280"/>
      <c r="I172" s="280"/>
      <c r="J172" s="280"/>
      <c r="K172" s="280"/>
      <c r="L172" s="280"/>
    </row>
    <row r="173" spans="3:12" ht="15">
      <c r="C173" s="134"/>
      <c r="E173" s="280"/>
      <c r="F173" s="280"/>
      <c r="G173" s="280"/>
      <c r="H173" s="280"/>
      <c r="I173" s="280"/>
      <c r="J173" s="280"/>
      <c r="K173" s="280"/>
      <c r="L173" s="280"/>
    </row>
    <row r="174" spans="3:12" ht="15">
      <c r="C174" s="134"/>
      <c r="E174" s="280"/>
      <c r="F174" s="280"/>
      <c r="G174" s="280"/>
      <c r="H174" s="280"/>
      <c r="I174" s="280"/>
      <c r="J174" s="280"/>
      <c r="K174" s="280"/>
      <c r="L174" s="280"/>
    </row>
    <row r="175" spans="3:12" ht="15">
      <c r="C175" s="134"/>
      <c r="E175" s="280"/>
      <c r="F175" s="280"/>
      <c r="G175" s="280"/>
      <c r="H175" s="280"/>
      <c r="I175" s="280"/>
      <c r="J175" s="280"/>
      <c r="K175" s="280"/>
      <c r="L175" s="280"/>
    </row>
    <row r="176" spans="3:12" ht="15">
      <c r="C176" s="134"/>
      <c r="E176" s="280"/>
      <c r="F176" s="280"/>
      <c r="G176" s="280"/>
      <c r="H176" s="280"/>
      <c r="I176" s="280"/>
      <c r="J176" s="280"/>
      <c r="K176" s="280"/>
      <c r="L176" s="280"/>
    </row>
    <row r="177" spans="3:12" ht="15">
      <c r="C177" s="134"/>
      <c r="E177" s="280"/>
      <c r="F177" s="280"/>
      <c r="G177" s="280"/>
      <c r="H177" s="280"/>
      <c r="I177" s="280"/>
      <c r="J177" s="280"/>
      <c r="K177" s="280"/>
      <c r="L177" s="280"/>
    </row>
    <row r="178" spans="3:12" ht="15">
      <c r="C178" s="134"/>
      <c r="E178" s="280"/>
      <c r="F178" s="280"/>
      <c r="G178" s="280"/>
      <c r="H178" s="280"/>
      <c r="I178" s="280"/>
      <c r="J178" s="280"/>
      <c r="K178" s="280"/>
      <c r="L178" s="280"/>
    </row>
    <row r="179" spans="3:12" ht="15">
      <c r="C179" s="134"/>
      <c r="E179" s="280"/>
      <c r="F179" s="280"/>
      <c r="G179" s="280"/>
      <c r="H179" s="280"/>
      <c r="I179" s="280"/>
      <c r="J179" s="280"/>
      <c r="K179" s="280"/>
      <c r="L179" s="280"/>
    </row>
    <row r="180" spans="3:12" ht="15">
      <c r="C180" s="134"/>
      <c r="E180" s="280"/>
      <c r="F180" s="280"/>
      <c r="G180" s="280"/>
      <c r="H180" s="280"/>
      <c r="I180" s="280"/>
      <c r="J180" s="280"/>
      <c r="K180" s="280"/>
      <c r="L180" s="280"/>
    </row>
    <row r="181" spans="3:12" ht="15">
      <c r="C181" s="134"/>
      <c r="E181" s="280"/>
      <c r="F181" s="280"/>
      <c r="G181" s="280"/>
      <c r="H181" s="280"/>
      <c r="I181" s="280"/>
      <c r="J181" s="280"/>
      <c r="K181" s="280"/>
      <c r="L181" s="280"/>
    </row>
    <row r="182" spans="3:12" ht="15">
      <c r="C182" s="134"/>
      <c r="E182" s="280"/>
      <c r="F182" s="280"/>
      <c r="G182" s="280"/>
      <c r="H182" s="280"/>
      <c r="I182" s="280"/>
      <c r="J182" s="280"/>
      <c r="K182" s="280"/>
      <c r="L182" s="280"/>
    </row>
    <row r="183" spans="3:12" ht="15">
      <c r="C183" s="134"/>
      <c r="E183" s="280"/>
      <c r="F183" s="280"/>
      <c r="G183" s="280"/>
      <c r="H183" s="280"/>
      <c r="I183" s="280"/>
      <c r="J183" s="280"/>
      <c r="K183" s="280"/>
      <c r="L183" s="280"/>
    </row>
    <row r="184" spans="3:12" ht="15">
      <c r="C184" s="134"/>
      <c r="E184" s="280"/>
      <c r="F184" s="280"/>
      <c r="G184" s="280"/>
      <c r="H184" s="280"/>
      <c r="I184" s="280"/>
      <c r="J184" s="280"/>
      <c r="K184" s="280"/>
      <c r="L184" s="280"/>
    </row>
    <row r="185" spans="3:12" ht="15">
      <c r="C185" s="134"/>
      <c r="E185" s="280"/>
      <c r="F185" s="280"/>
      <c r="G185" s="280"/>
      <c r="H185" s="280"/>
      <c r="I185" s="280"/>
      <c r="J185" s="280"/>
      <c r="K185" s="280"/>
      <c r="L185" s="280"/>
    </row>
    <row r="186" spans="3:12" ht="15">
      <c r="C186" s="134"/>
      <c r="E186" s="280"/>
      <c r="F186" s="280"/>
      <c r="G186" s="280"/>
      <c r="H186" s="280"/>
      <c r="I186" s="280"/>
      <c r="J186" s="280"/>
      <c r="K186" s="280"/>
      <c r="L186" s="280"/>
    </row>
    <row r="187" spans="3:12" ht="15">
      <c r="C187" s="134"/>
      <c r="E187" s="280"/>
      <c r="F187" s="280"/>
      <c r="G187" s="280"/>
      <c r="H187" s="280"/>
      <c r="I187" s="280"/>
      <c r="J187" s="280"/>
      <c r="K187" s="280"/>
      <c r="L187" s="280"/>
    </row>
    <row r="188" spans="3:12" ht="15">
      <c r="C188" s="134"/>
      <c r="E188" s="280"/>
      <c r="F188" s="280"/>
      <c r="G188" s="280"/>
      <c r="H188" s="280"/>
      <c r="I188" s="280"/>
      <c r="J188" s="280"/>
      <c r="K188" s="280"/>
      <c r="L188" s="280"/>
    </row>
    <row r="189" spans="3:12" ht="15">
      <c r="C189" s="134"/>
      <c r="E189" s="280"/>
      <c r="F189" s="280"/>
      <c r="G189" s="280"/>
      <c r="H189" s="280"/>
      <c r="I189" s="280"/>
      <c r="J189" s="280"/>
      <c r="K189" s="280"/>
      <c r="L189" s="280"/>
    </row>
    <row r="190" spans="3:12" ht="15">
      <c r="C190" s="134"/>
      <c r="E190" s="280"/>
      <c r="F190" s="280"/>
      <c r="G190" s="280"/>
      <c r="H190" s="280"/>
      <c r="I190" s="280"/>
      <c r="J190" s="280"/>
      <c r="K190" s="280"/>
      <c r="L190" s="280"/>
    </row>
    <row r="191" spans="3:12" ht="15">
      <c r="C191" s="134"/>
      <c r="E191" s="280"/>
      <c r="F191" s="280"/>
      <c r="G191" s="280"/>
      <c r="H191" s="280"/>
      <c r="I191" s="280"/>
      <c r="J191" s="280"/>
      <c r="K191" s="280"/>
      <c r="L191" s="280"/>
    </row>
    <row r="192" spans="3:12" ht="15">
      <c r="C192" s="134"/>
      <c r="E192" s="280"/>
      <c r="F192" s="280"/>
      <c r="G192" s="280"/>
      <c r="H192" s="280"/>
      <c r="I192" s="280"/>
      <c r="J192" s="280"/>
      <c r="K192" s="280"/>
      <c r="L192" s="280"/>
    </row>
    <row r="193" spans="3:12" ht="15">
      <c r="C193" s="134"/>
      <c r="E193" s="280"/>
      <c r="F193" s="280"/>
      <c r="G193" s="280"/>
      <c r="H193" s="280"/>
      <c r="I193" s="280"/>
      <c r="J193" s="280"/>
      <c r="K193" s="280"/>
      <c r="L193" s="280"/>
    </row>
    <row r="194" spans="3:12" ht="15">
      <c r="C194" s="134"/>
      <c r="E194" s="280"/>
      <c r="F194" s="280"/>
      <c r="G194" s="280"/>
      <c r="H194" s="280"/>
      <c r="I194" s="280"/>
      <c r="J194" s="280"/>
      <c r="K194" s="280"/>
      <c r="L194" s="280"/>
    </row>
    <row r="195" spans="3:12" ht="15">
      <c r="C195" s="134"/>
      <c r="E195" s="280"/>
      <c r="F195" s="280"/>
      <c r="G195" s="280"/>
      <c r="H195" s="280"/>
      <c r="I195" s="280"/>
      <c r="J195" s="280"/>
      <c r="K195" s="280"/>
      <c r="L195" s="280"/>
    </row>
    <row r="196" spans="3:12" ht="15">
      <c r="C196" s="134"/>
      <c r="E196" s="280"/>
      <c r="F196" s="280"/>
      <c r="G196" s="280"/>
      <c r="H196" s="280"/>
      <c r="I196" s="280"/>
      <c r="J196" s="280"/>
      <c r="K196" s="280"/>
      <c r="L196" s="280"/>
    </row>
    <row r="197" spans="3:12" ht="15">
      <c r="C197" s="134"/>
      <c r="E197" s="280"/>
      <c r="F197" s="280"/>
      <c r="G197" s="280"/>
      <c r="H197" s="280"/>
      <c r="I197" s="280"/>
      <c r="J197" s="280"/>
      <c r="K197" s="280"/>
      <c r="L197" s="280"/>
    </row>
    <row r="198" spans="3:12" ht="15">
      <c r="C198" s="134"/>
      <c r="E198" s="280"/>
      <c r="F198" s="280"/>
      <c r="G198" s="280"/>
      <c r="H198" s="280"/>
      <c r="I198" s="280"/>
      <c r="J198" s="280"/>
      <c r="K198" s="280"/>
      <c r="L198" s="280"/>
    </row>
    <row r="199" spans="3:12" ht="15">
      <c r="C199" s="134"/>
      <c r="E199" s="280"/>
      <c r="F199" s="280"/>
      <c r="G199" s="280"/>
      <c r="H199" s="280"/>
      <c r="I199" s="280"/>
      <c r="J199" s="280"/>
      <c r="K199" s="280"/>
      <c r="L199" s="280"/>
    </row>
    <row r="200" spans="3:12" ht="15">
      <c r="C200" s="134"/>
      <c r="E200" s="280"/>
      <c r="F200" s="280"/>
      <c r="G200" s="280"/>
      <c r="H200" s="280"/>
      <c r="I200" s="280"/>
      <c r="J200" s="280"/>
      <c r="K200" s="280"/>
      <c r="L200" s="280"/>
    </row>
    <row r="201" spans="3:12" ht="15">
      <c r="C201" s="134"/>
      <c r="E201" s="280"/>
      <c r="F201" s="280"/>
      <c r="G201" s="280"/>
      <c r="H201" s="280"/>
      <c r="I201" s="280"/>
      <c r="J201" s="280"/>
      <c r="K201" s="280"/>
      <c r="L201" s="280"/>
    </row>
    <row r="202" spans="3:12" ht="15">
      <c r="C202" s="134"/>
      <c r="E202" s="280"/>
      <c r="F202" s="280"/>
      <c r="G202" s="280"/>
      <c r="H202" s="280"/>
      <c r="I202" s="280"/>
      <c r="J202" s="280"/>
      <c r="K202" s="280"/>
      <c r="L202" s="280"/>
    </row>
    <row r="203" spans="3:12" ht="15">
      <c r="C203" s="134"/>
      <c r="E203" s="280"/>
      <c r="F203" s="280"/>
      <c r="G203" s="280"/>
      <c r="H203" s="280"/>
      <c r="I203" s="280"/>
      <c r="J203" s="280"/>
      <c r="K203" s="280"/>
      <c r="L203" s="280"/>
    </row>
    <row r="204" spans="3:12" ht="15">
      <c r="C204" s="134"/>
      <c r="E204" s="280"/>
      <c r="F204" s="280"/>
      <c r="G204" s="280"/>
      <c r="H204" s="280"/>
      <c r="I204" s="280"/>
      <c r="J204" s="280"/>
      <c r="K204" s="280"/>
      <c r="L204" s="280"/>
    </row>
    <row r="205" spans="3:12" ht="15">
      <c r="C205" s="134"/>
      <c r="E205" s="280"/>
      <c r="F205" s="280"/>
      <c r="G205" s="280"/>
      <c r="H205" s="280"/>
      <c r="I205" s="280"/>
      <c r="J205" s="280"/>
      <c r="K205" s="280"/>
      <c r="L205" s="280"/>
    </row>
    <row r="206" spans="3:12" ht="15">
      <c r="C206" s="134"/>
      <c r="E206" s="280"/>
      <c r="F206" s="280"/>
      <c r="G206" s="280"/>
      <c r="H206" s="280"/>
      <c r="I206" s="280"/>
      <c r="J206" s="280"/>
      <c r="K206" s="280"/>
      <c r="L206" s="280"/>
    </row>
    <row r="207" spans="3:12" ht="15">
      <c r="C207" s="134"/>
      <c r="E207" s="280"/>
      <c r="F207" s="280"/>
      <c r="G207" s="280"/>
      <c r="H207" s="280"/>
      <c r="I207" s="280"/>
      <c r="J207" s="280"/>
      <c r="K207" s="280"/>
      <c r="L207" s="280"/>
    </row>
    <row r="208" spans="3:12" ht="15">
      <c r="C208" s="134"/>
      <c r="E208" s="280"/>
      <c r="F208" s="280"/>
      <c r="G208" s="280"/>
      <c r="H208" s="280"/>
      <c r="I208" s="280"/>
      <c r="J208" s="280"/>
      <c r="K208" s="280"/>
      <c r="L208" s="280"/>
    </row>
    <row r="209" spans="3:12" ht="15">
      <c r="C209" s="134"/>
      <c r="E209" s="280"/>
      <c r="F209" s="280"/>
      <c r="G209" s="280"/>
      <c r="H209" s="280"/>
      <c r="I209" s="280"/>
      <c r="J209" s="280"/>
      <c r="K209" s="280"/>
      <c r="L209" s="280"/>
    </row>
    <row r="210" spans="3:12" ht="15">
      <c r="C210" s="134"/>
      <c r="E210" s="280"/>
      <c r="F210" s="280"/>
      <c r="G210" s="280"/>
      <c r="H210" s="280"/>
      <c r="I210" s="280"/>
      <c r="J210" s="280"/>
      <c r="K210" s="280"/>
      <c r="L210" s="280"/>
    </row>
    <row r="211" spans="3:12" ht="15">
      <c r="C211" s="134"/>
      <c r="E211" s="280"/>
      <c r="F211" s="280"/>
      <c r="G211" s="280"/>
      <c r="H211" s="280"/>
      <c r="I211" s="280"/>
      <c r="J211" s="280"/>
      <c r="K211" s="280"/>
      <c r="L211" s="280"/>
    </row>
    <row r="212" spans="3:12" ht="15">
      <c r="C212" s="134"/>
      <c r="E212" s="280"/>
      <c r="F212" s="280"/>
      <c r="G212" s="280"/>
      <c r="H212" s="280"/>
      <c r="I212" s="280"/>
      <c r="J212" s="280"/>
      <c r="K212" s="280"/>
      <c r="L212" s="280"/>
    </row>
    <row r="213" spans="3:12" ht="15">
      <c r="C213" s="134"/>
      <c r="E213" s="280"/>
      <c r="F213" s="280"/>
      <c r="G213" s="280"/>
      <c r="H213" s="280"/>
      <c r="I213" s="280"/>
      <c r="J213" s="280"/>
      <c r="K213" s="280"/>
      <c r="L213" s="280"/>
    </row>
    <row r="214" spans="3:12" ht="15">
      <c r="C214" s="134"/>
      <c r="E214" s="280"/>
      <c r="F214" s="280"/>
      <c r="G214" s="280"/>
      <c r="H214" s="280"/>
      <c r="I214" s="280"/>
      <c r="J214" s="280"/>
      <c r="K214" s="280"/>
      <c r="L214" s="280"/>
    </row>
    <row r="215" spans="3:12" ht="15">
      <c r="C215" s="134"/>
      <c r="E215" s="280"/>
      <c r="F215" s="280"/>
      <c r="G215" s="280"/>
      <c r="H215" s="280"/>
      <c r="I215" s="280"/>
      <c r="J215" s="280"/>
      <c r="K215" s="280"/>
      <c r="L215" s="280"/>
    </row>
    <row r="216" spans="3:12" ht="15">
      <c r="C216" s="134"/>
      <c r="E216" s="280"/>
      <c r="F216" s="280"/>
      <c r="G216" s="280"/>
      <c r="H216" s="280"/>
      <c r="I216" s="280"/>
      <c r="J216" s="280"/>
      <c r="K216" s="280"/>
      <c r="L216" s="280"/>
    </row>
    <row r="217" spans="3:12" ht="15">
      <c r="C217" s="134"/>
      <c r="E217" s="280"/>
      <c r="F217" s="280"/>
      <c r="G217" s="280"/>
      <c r="H217" s="280"/>
      <c r="I217" s="280"/>
      <c r="J217" s="280"/>
      <c r="K217" s="280"/>
      <c r="L217" s="280"/>
    </row>
    <row r="218" spans="3:12" ht="15">
      <c r="C218" s="134"/>
      <c r="E218" s="280"/>
      <c r="F218" s="280"/>
      <c r="G218" s="280"/>
      <c r="H218" s="280"/>
      <c r="I218" s="280"/>
      <c r="J218" s="280"/>
      <c r="K218" s="280"/>
      <c r="L218" s="280"/>
    </row>
    <row r="219" spans="3:12" ht="15">
      <c r="C219" s="134"/>
      <c r="E219" s="280"/>
      <c r="F219" s="280"/>
      <c r="G219" s="280"/>
      <c r="H219" s="280"/>
      <c r="I219" s="280"/>
      <c r="J219" s="280"/>
      <c r="K219" s="280"/>
      <c r="L219" s="280"/>
    </row>
    <row r="220" spans="3:12" ht="15">
      <c r="C220" s="134"/>
      <c r="E220" s="280"/>
      <c r="F220" s="280"/>
      <c r="G220" s="280"/>
      <c r="H220" s="280"/>
      <c r="I220" s="280"/>
      <c r="J220" s="280"/>
      <c r="K220" s="280"/>
      <c r="L220" s="280"/>
    </row>
    <row r="221" spans="3:12" ht="15">
      <c r="C221" s="134"/>
      <c r="E221" s="280"/>
      <c r="F221" s="280"/>
      <c r="G221" s="280"/>
      <c r="H221" s="280"/>
      <c r="I221" s="280"/>
      <c r="J221" s="280"/>
      <c r="K221" s="280"/>
      <c r="L221" s="280"/>
    </row>
    <row r="222" spans="3:12" ht="15">
      <c r="C222" s="134"/>
      <c r="E222" s="280"/>
      <c r="F222" s="280"/>
      <c r="G222" s="280"/>
      <c r="H222" s="280"/>
      <c r="I222" s="280"/>
      <c r="J222" s="280"/>
      <c r="K222" s="280"/>
      <c r="L222" s="280"/>
    </row>
    <row r="223" spans="3:12" ht="15">
      <c r="C223" s="134"/>
      <c r="E223" s="280"/>
      <c r="F223" s="280"/>
      <c r="G223" s="280"/>
      <c r="H223" s="280"/>
      <c r="I223" s="280"/>
      <c r="J223" s="280"/>
      <c r="K223" s="280"/>
      <c r="L223" s="280"/>
    </row>
    <row r="224" spans="3:12" ht="15">
      <c r="C224" s="134"/>
      <c r="E224" s="280"/>
      <c r="F224" s="280"/>
      <c r="G224" s="280"/>
      <c r="H224" s="280"/>
      <c r="I224" s="280"/>
      <c r="J224" s="280"/>
      <c r="K224" s="280"/>
      <c r="L224" s="280"/>
    </row>
    <row r="225" spans="3:12" ht="15">
      <c r="C225" s="134"/>
      <c r="E225" s="280"/>
      <c r="F225" s="280"/>
      <c r="G225" s="280"/>
      <c r="H225" s="280"/>
      <c r="I225" s="280"/>
      <c r="J225" s="280"/>
      <c r="K225" s="280"/>
      <c r="L225" s="280"/>
    </row>
    <row r="226" spans="3:12" ht="15">
      <c r="C226" s="134"/>
      <c r="E226" s="280"/>
      <c r="F226" s="280"/>
      <c r="G226" s="280"/>
      <c r="H226" s="280"/>
      <c r="I226" s="280"/>
      <c r="J226" s="280"/>
      <c r="K226" s="280"/>
      <c r="L226" s="280"/>
    </row>
    <row r="227" spans="3:12" ht="15">
      <c r="C227" s="134"/>
      <c r="E227" s="280"/>
      <c r="F227" s="280"/>
      <c r="G227" s="280"/>
      <c r="H227" s="280"/>
      <c r="I227" s="280"/>
      <c r="J227" s="280"/>
      <c r="K227" s="280"/>
      <c r="L227" s="280"/>
    </row>
    <row r="228" spans="3:12" ht="15">
      <c r="C228" s="134"/>
      <c r="E228" s="280"/>
      <c r="F228" s="280"/>
      <c r="G228" s="280"/>
      <c r="H228" s="280"/>
      <c r="I228" s="280"/>
      <c r="J228" s="280"/>
      <c r="K228" s="280"/>
      <c r="L228" s="280"/>
    </row>
    <row r="229" spans="3:12" ht="15">
      <c r="C229" s="134"/>
      <c r="E229" s="280"/>
      <c r="F229" s="280"/>
      <c r="G229" s="280"/>
      <c r="H229" s="280"/>
      <c r="I229" s="280"/>
      <c r="J229" s="280"/>
      <c r="K229" s="280"/>
      <c r="L229" s="280"/>
    </row>
    <row r="230" spans="3:12" ht="15">
      <c r="C230" s="134"/>
      <c r="E230" s="280"/>
      <c r="F230" s="280"/>
      <c r="G230" s="280"/>
      <c r="H230" s="280"/>
      <c r="I230" s="280"/>
      <c r="J230" s="280"/>
      <c r="K230" s="280"/>
      <c r="L230" s="280"/>
    </row>
    <row r="231" spans="3:12" ht="15">
      <c r="C231" s="134"/>
      <c r="E231" s="280"/>
      <c r="F231" s="280"/>
      <c r="G231" s="280"/>
      <c r="H231" s="280"/>
      <c r="I231" s="280"/>
      <c r="J231" s="280"/>
      <c r="K231" s="280"/>
      <c r="L231" s="280"/>
    </row>
    <row r="232" spans="3:12" ht="15">
      <c r="C232" s="134"/>
      <c r="E232" s="280"/>
      <c r="F232" s="280"/>
      <c r="G232" s="280"/>
      <c r="H232" s="280"/>
      <c r="I232" s="280"/>
      <c r="J232" s="280"/>
      <c r="K232" s="280"/>
      <c r="L232" s="280"/>
    </row>
    <row r="233" spans="3:12" ht="15">
      <c r="C233" s="134"/>
      <c r="E233" s="280"/>
      <c r="F233" s="280"/>
      <c r="G233" s="280"/>
      <c r="H233" s="280"/>
      <c r="I233" s="280"/>
      <c r="J233" s="280"/>
      <c r="K233" s="280"/>
      <c r="L233" s="280"/>
    </row>
    <row r="234" spans="3:12" ht="15">
      <c r="C234" s="134"/>
      <c r="E234" s="280"/>
      <c r="F234" s="280"/>
      <c r="G234" s="280"/>
      <c r="H234" s="280"/>
      <c r="I234" s="280"/>
      <c r="J234" s="280"/>
      <c r="K234" s="280"/>
      <c r="L234" s="280"/>
    </row>
    <row r="235" spans="3:12" ht="15">
      <c r="C235" s="134"/>
      <c r="E235" s="280"/>
      <c r="F235" s="280"/>
      <c r="G235" s="280"/>
      <c r="H235" s="280"/>
      <c r="I235" s="280"/>
      <c r="J235" s="280"/>
      <c r="K235" s="280"/>
      <c r="L235" s="280"/>
    </row>
    <row r="236" spans="3:12" ht="15">
      <c r="C236" s="134"/>
      <c r="E236" s="280"/>
      <c r="F236" s="280"/>
      <c r="G236" s="280"/>
      <c r="H236" s="280"/>
      <c r="I236" s="280"/>
      <c r="J236" s="280"/>
      <c r="K236" s="280"/>
      <c r="L236" s="280"/>
    </row>
    <row r="237" spans="3:12" ht="15">
      <c r="C237" s="134"/>
      <c r="E237" s="280"/>
      <c r="F237" s="280"/>
      <c r="G237" s="280"/>
      <c r="H237" s="280"/>
      <c r="I237" s="280"/>
      <c r="J237" s="280"/>
      <c r="K237" s="280"/>
      <c r="L237" s="280"/>
    </row>
    <row r="238" spans="3:12" ht="15">
      <c r="C238" s="134"/>
      <c r="E238" s="280"/>
      <c r="F238" s="280"/>
      <c r="G238" s="280"/>
      <c r="H238" s="280"/>
      <c r="I238" s="280"/>
      <c r="J238" s="280"/>
      <c r="K238" s="280"/>
      <c r="L238" s="280"/>
    </row>
    <row r="239" spans="3:12" ht="15">
      <c r="C239" s="134"/>
      <c r="E239" s="280"/>
      <c r="F239" s="280"/>
      <c r="G239" s="280"/>
      <c r="H239" s="280"/>
      <c r="I239" s="280"/>
      <c r="J239" s="280"/>
      <c r="K239" s="280"/>
      <c r="L239" s="280"/>
    </row>
    <row r="240" spans="3:12" ht="15">
      <c r="C240" s="134"/>
      <c r="E240" s="280"/>
      <c r="F240" s="280"/>
      <c r="G240" s="280"/>
      <c r="H240" s="280"/>
      <c r="I240" s="280"/>
      <c r="J240" s="280"/>
      <c r="K240" s="280"/>
      <c r="L240" s="280"/>
    </row>
    <row r="241" spans="3:12" ht="15">
      <c r="C241" s="134"/>
      <c r="E241" s="280"/>
      <c r="F241" s="280"/>
      <c r="G241" s="280"/>
      <c r="H241" s="280"/>
      <c r="I241" s="280"/>
      <c r="J241" s="280"/>
      <c r="K241" s="280"/>
      <c r="L241" s="280"/>
    </row>
    <row r="242" spans="3:12" ht="15">
      <c r="C242" s="134"/>
      <c r="E242" s="280"/>
      <c r="F242" s="280"/>
      <c r="G242" s="280"/>
      <c r="H242" s="280"/>
      <c r="I242" s="280"/>
      <c r="J242" s="280"/>
      <c r="K242" s="280"/>
      <c r="L242" s="280"/>
    </row>
    <row r="243" spans="3:12" ht="15">
      <c r="C243" s="134"/>
      <c r="E243" s="280"/>
      <c r="F243" s="280"/>
      <c r="G243" s="280"/>
      <c r="H243" s="280"/>
      <c r="I243" s="280"/>
      <c r="J243" s="280"/>
      <c r="K243" s="280"/>
      <c r="L243" s="280"/>
    </row>
    <row r="244" spans="3:12" ht="15">
      <c r="C244" s="134"/>
      <c r="E244" s="280"/>
      <c r="F244" s="280"/>
      <c r="G244" s="280"/>
      <c r="H244" s="280"/>
      <c r="I244" s="280"/>
      <c r="J244" s="280"/>
      <c r="K244" s="280"/>
      <c r="L244" s="280"/>
    </row>
    <row r="245" spans="3:12" ht="15">
      <c r="C245" s="134"/>
      <c r="E245" s="280"/>
      <c r="F245" s="280"/>
      <c r="G245" s="280"/>
      <c r="H245" s="280"/>
      <c r="I245" s="280"/>
      <c r="J245" s="280"/>
      <c r="K245" s="280"/>
      <c r="L245" s="280"/>
    </row>
    <row r="246" spans="3:12" ht="15">
      <c r="C246" s="134"/>
      <c r="E246" s="280"/>
      <c r="F246" s="280"/>
      <c r="G246" s="280"/>
      <c r="H246" s="280"/>
      <c r="I246" s="280"/>
      <c r="J246" s="280"/>
      <c r="K246" s="280"/>
      <c r="L246" s="280"/>
    </row>
    <row r="247" spans="3:12" ht="15">
      <c r="C247" s="134"/>
      <c r="E247" s="280"/>
      <c r="F247" s="280"/>
      <c r="G247" s="280"/>
      <c r="H247" s="280"/>
      <c r="I247" s="280"/>
      <c r="J247" s="280"/>
      <c r="K247" s="280"/>
      <c r="L247" s="280"/>
    </row>
    <row r="248" spans="3:12" ht="15">
      <c r="C248" s="134"/>
      <c r="E248" s="280"/>
      <c r="F248" s="280"/>
      <c r="G248" s="280"/>
      <c r="H248" s="280"/>
      <c r="I248" s="280"/>
      <c r="J248" s="280"/>
      <c r="K248" s="280"/>
      <c r="L248" s="280"/>
    </row>
    <row r="249" spans="3:12" ht="15">
      <c r="C249" s="134"/>
      <c r="E249" s="280"/>
      <c r="F249" s="280"/>
      <c r="G249" s="280"/>
      <c r="H249" s="280"/>
      <c r="I249" s="280"/>
      <c r="J249" s="280"/>
      <c r="K249" s="280"/>
      <c r="L249" s="280"/>
    </row>
    <row r="250" spans="3:12" ht="15">
      <c r="C250" s="134"/>
      <c r="E250" s="280"/>
      <c r="F250" s="280"/>
      <c r="G250" s="280"/>
      <c r="H250" s="280"/>
      <c r="I250" s="280"/>
      <c r="J250" s="280"/>
      <c r="K250" s="280"/>
      <c r="L250" s="280"/>
    </row>
    <row r="251" spans="3:12" ht="15">
      <c r="C251" s="134"/>
      <c r="E251" s="280"/>
      <c r="F251" s="280"/>
      <c r="G251" s="280"/>
      <c r="H251" s="280"/>
      <c r="I251" s="280"/>
      <c r="J251" s="280"/>
      <c r="K251" s="280"/>
      <c r="L251" s="280"/>
    </row>
    <row r="252" spans="3:12" ht="15">
      <c r="C252" s="134"/>
      <c r="E252" s="280"/>
      <c r="F252" s="280"/>
      <c r="G252" s="280"/>
      <c r="H252" s="280"/>
      <c r="I252" s="280"/>
      <c r="J252" s="280"/>
      <c r="K252" s="280"/>
      <c r="L252" s="280"/>
    </row>
    <row r="253" spans="3:12" ht="15">
      <c r="C253" s="134"/>
      <c r="E253" s="280"/>
      <c r="F253" s="280"/>
      <c r="G253" s="280"/>
      <c r="H253" s="280"/>
      <c r="I253" s="280"/>
      <c r="J253" s="280"/>
      <c r="K253" s="280"/>
      <c r="L253" s="280"/>
    </row>
    <row r="254" spans="3:12" ht="15">
      <c r="C254" s="134"/>
      <c r="E254" s="280"/>
      <c r="F254" s="280"/>
      <c r="G254" s="280"/>
      <c r="H254" s="280"/>
      <c r="I254" s="280"/>
      <c r="J254" s="280"/>
      <c r="K254" s="280"/>
      <c r="L254" s="280"/>
    </row>
    <row r="255" spans="3:12" ht="15">
      <c r="C255" s="134"/>
      <c r="E255" s="280"/>
      <c r="F255" s="280"/>
      <c r="G255" s="280"/>
      <c r="H255" s="280"/>
      <c r="I255" s="280"/>
      <c r="J255" s="280"/>
      <c r="K255" s="280"/>
      <c r="L255" s="280"/>
    </row>
    <row r="256" spans="3:12" ht="15">
      <c r="C256" s="134"/>
      <c r="E256" s="280"/>
      <c r="F256" s="280"/>
      <c r="G256" s="280"/>
      <c r="H256" s="280"/>
      <c r="I256" s="280"/>
      <c r="J256" s="280"/>
      <c r="K256" s="280"/>
      <c r="L256" s="280"/>
    </row>
    <row r="257" spans="3:12" ht="15">
      <c r="C257" s="134"/>
      <c r="E257" s="280"/>
      <c r="F257" s="280"/>
      <c r="G257" s="280"/>
      <c r="H257" s="280"/>
      <c r="I257" s="280"/>
      <c r="J257" s="280"/>
      <c r="K257" s="280"/>
      <c r="L257" s="280"/>
    </row>
    <row r="258" spans="3:12" ht="15">
      <c r="C258" s="134"/>
      <c r="E258" s="280"/>
      <c r="F258" s="280"/>
      <c r="G258" s="280"/>
      <c r="H258" s="280"/>
      <c r="I258" s="280"/>
      <c r="J258" s="280"/>
      <c r="K258" s="280"/>
      <c r="L258" s="280"/>
    </row>
    <row r="259" spans="3:12" ht="15">
      <c r="C259" s="134"/>
      <c r="E259" s="280"/>
      <c r="F259" s="280"/>
      <c r="G259" s="280"/>
      <c r="H259" s="280"/>
      <c r="I259" s="280"/>
      <c r="J259" s="280"/>
      <c r="K259" s="280"/>
      <c r="L259" s="280"/>
    </row>
    <row r="260" spans="3:12" ht="15">
      <c r="C260" s="134"/>
      <c r="E260" s="280"/>
      <c r="F260" s="280"/>
      <c r="G260" s="280"/>
      <c r="H260" s="280"/>
      <c r="I260" s="280"/>
      <c r="J260" s="280"/>
      <c r="K260" s="280"/>
      <c r="L260" s="280"/>
    </row>
    <row r="261" spans="3:12" ht="15">
      <c r="C261" s="134"/>
      <c r="E261" s="280"/>
      <c r="F261" s="280"/>
      <c r="G261" s="280"/>
      <c r="H261" s="280"/>
      <c r="I261" s="280"/>
      <c r="J261" s="280"/>
      <c r="K261" s="280"/>
      <c r="L261" s="280"/>
    </row>
    <row r="262" spans="3:12" ht="15">
      <c r="C262" s="134"/>
      <c r="E262" s="280"/>
      <c r="F262" s="280"/>
      <c r="G262" s="280"/>
      <c r="H262" s="280"/>
      <c r="I262" s="280"/>
      <c r="J262" s="280"/>
      <c r="K262" s="280"/>
      <c r="L262" s="280"/>
    </row>
    <row r="263" spans="3:12" ht="15">
      <c r="C263" s="134"/>
      <c r="E263" s="280"/>
      <c r="F263" s="280"/>
      <c r="G263" s="280"/>
      <c r="H263" s="280"/>
      <c r="I263" s="280"/>
      <c r="J263" s="280"/>
      <c r="K263" s="280"/>
      <c r="L263" s="280"/>
    </row>
    <row r="264" spans="3:12" ht="15">
      <c r="C264" s="134"/>
      <c r="E264" s="280"/>
      <c r="F264" s="280"/>
      <c r="G264" s="280"/>
      <c r="H264" s="280"/>
      <c r="I264" s="280"/>
      <c r="J264" s="280"/>
      <c r="K264" s="280"/>
      <c r="L264" s="280"/>
    </row>
    <row r="265" spans="3:12" ht="15">
      <c r="C265" s="134"/>
      <c r="E265" s="280"/>
      <c r="F265" s="280"/>
      <c r="G265" s="280"/>
      <c r="H265" s="280"/>
      <c r="I265" s="280"/>
      <c r="J265" s="280"/>
      <c r="K265" s="280"/>
      <c r="L265" s="280"/>
    </row>
    <row r="266" spans="3:12" ht="15">
      <c r="C266" s="134"/>
      <c r="E266" s="280"/>
      <c r="F266" s="280"/>
      <c r="G266" s="280"/>
      <c r="H266" s="280"/>
      <c r="I266" s="280"/>
      <c r="J266" s="280"/>
      <c r="K266" s="280"/>
      <c r="L266" s="280"/>
    </row>
    <row r="267" spans="3:12" ht="15">
      <c r="C267" s="134"/>
      <c r="E267" s="280"/>
      <c r="F267" s="280"/>
      <c r="G267" s="280"/>
      <c r="H267" s="280"/>
      <c r="I267" s="280"/>
      <c r="J267" s="280"/>
      <c r="K267" s="280"/>
      <c r="L267" s="280"/>
    </row>
    <row r="268" spans="3:12" ht="15">
      <c r="C268" s="134"/>
      <c r="E268" s="280"/>
      <c r="F268" s="280"/>
      <c r="G268" s="280"/>
      <c r="H268" s="280"/>
      <c r="I268" s="280"/>
      <c r="J268" s="280"/>
      <c r="K268" s="280"/>
      <c r="L268" s="280"/>
    </row>
    <row r="269" spans="3:12" ht="15">
      <c r="C269" s="134"/>
      <c r="E269" s="280"/>
      <c r="F269" s="280"/>
      <c r="G269" s="280"/>
      <c r="H269" s="280"/>
      <c r="I269" s="280"/>
      <c r="J269" s="280"/>
      <c r="K269" s="280"/>
      <c r="L269" s="280"/>
    </row>
    <row r="270" spans="3:12" ht="15">
      <c r="C270" s="134"/>
      <c r="E270" s="280"/>
      <c r="F270" s="280"/>
      <c r="G270" s="280"/>
      <c r="H270" s="280"/>
      <c r="I270" s="280"/>
      <c r="J270" s="280"/>
      <c r="K270" s="280"/>
      <c r="L270" s="280"/>
    </row>
    <row r="271" spans="3:12" ht="15">
      <c r="C271" s="134"/>
      <c r="E271" s="280"/>
      <c r="F271" s="280"/>
      <c r="G271" s="280"/>
      <c r="H271" s="280"/>
      <c r="I271" s="280"/>
      <c r="J271" s="280"/>
      <c r="K271" s="280"/>
      <c r="L271" s="280"/>
    </row>
    <row r="272" spans="3:12" ht="15">
      <c r="C272" s="134"/>
      <c r="E272" s="280"/>
      <c r="F272" s="280"/>
      <c r="G272" s="280"/>
      <c r="H272" s="280"/>
      <c r="I272" s="280"/>
      <c r="J272" s="280"/>
      <c r="K272" s="280"/>
      <c r="L272" s="280"/>
    </row>
    <row r="273" spans="3:12" ht="15">
      <c r="C273" s="134"/>
      <c r="E273" s="280"/>
      <c r="F273" s="280"/>
      <c r="G273" s="280"/>
      <c r="H273" s="280"/>
      <c r="I273" s="280"/>
      <c r="J273" s="280"/>
      <c r="K273" s="280"/>
      <c r="L273" s="280"/>
    </row>
    <row r="274" spans="3:12" ht="15">
      <c r="C274" s="134"/>
      <c r="E274" s="280"/>
      <c r="F274" s="280"/>
      <c r="G274" s="280"/>
      <c r="H274" s="280"/>
      <c r="I274" s="280"/>
      <c r="J274" s="280"/>
      <c r="K274" s="280"/>
      <c r="L274" s="280"/>
    </row>
    <row r="275" spans="3:12" ht="15">
      <c r="C275" s="134"/>
      <c r="E275" s="280"/>
      <c r="F275" s="280"/>
      <c r="G275" s="280"/>
      <c r="H275" s="280"/>
      <c r="I275" s="280"/>
      <c r="J275" s="280"/>
      <c r="K275" s="280"/>
      <c r="L275" s="280"/>
    </row>
    <row r="276" spans="3:12" ht="15">
      <c r="C276" s="134"/>
      <c r="E276" s="280"/>
      <c r="F276" s="280"/>
      <c r="G276" s="280"/>
      <c r="H276" s="280"/>
      <c r="I276" s="280"/>
      <c r="J276" s="280"/>
      <c r="K276" s="280"/>
      <c r="L276" s="280"/>
    </row>
    <row r="277" spans="3:12" ht="15">
      <c r="C277" s="134"/>
      <c r="E277" s="280"/>
      <c r="F277" s="280"/>
      <c r="G277" s="280"/>
      <c r="H277" s="280"/>
      <c r="I277" s="280"/>
      <c r="J277" s="280"/>
      <c r="K277" s="280"/>
      <c r="L277" s="280"/>
    </row>
    <row r="278" spans="3:12" ht="15">
      <c r="C278" s="134"/>
      <c r="E278" s="280"/>
      <c r="F278" s="280"/>
      <c r="G278" s="280"/>
      <c r="H278" s="280"/>
      <c r="I278" s="280"/>
      <c r="J278" s="280"/>
      <c r="K278" s="280"/>
      <c r="L278" s="280"/>
    </row>
    <row r="279" spans="3:12" ht="15">
      <c r="C279" s="134"/>
      <c r="E279" s="280"/>
      <c r="F279" s="280"/>
      <c r="G279" s="280"/>
      <c r="H279" s="280"/>
      <c r="I279" s="280"/>
      <c r="J279" s="280"/>
      <c r="K279" s="280"/>
      <c r="L279" s="280"/>
    </row>
    <row r="280" spans="3:12" ht="15">
      <c r="C280" s="134"/>
      <c r="E280" s="280"/>
      <c r="F280" s="280"/>
      <c r="G280" s="280"/>
      <c r="H280" s="280"/>
      <c r="I280" s="280"/>
      <c r="J280" s="280"/>
      <c r="K280" s="280"/>
      <c r="L280" s="280"/>
    </row>
    <row r="281" spans="3:12" ht="15">
      <c r="C281" s="134"/>
      <c r="E281" s="280"/>
      <c r="F281" s="280"/>
      <c r="G281" s="280"/>
      <c r="H281" s="280"/>
      <c r="I281" s="280"/>
      <c r="J281" s="280"/>
      <c r="K281" s="280"/>
      <c r="L281" s="280"/>
    </row>
    <row r="282" spans="3:12" ht="15">
      <c r="C282" s="134"/>
      <c r="E282" s="280"/>
      <c r="F282" s="280"/>
      <c r="G282" s="280"/>
      <c r="H282" s="280"/>
      <c r="I282" s="280"/>
      <c r="J282" s="280"/>
      <c r="K282" s="280"/>
      <c r="L282" s="280"/>
    </row>
    <row r="283" spans="3:12" ht="15">
      <c r="C283" s="134"/>
      <c r="E283" s="280"/>
      <c r="F283" s="280"/>
      <c r="G283" s="280"/>
      <c r="H283" s="280"/>
      <c r="I283" s="280"/>
      <c r="J283" s="280"/>
      <c r="K283" s="280"/>
      <c r="L283" s="280"/>
    </row>
    <row r="284" spans="3:12" ht="15">
      <c r="C284" s="134"/>
      <c r="E284" s="280"/>
      <c r="F284" s="280"/>
      <c r="G284" s="280"/>
      <c r="H284" s="280"/>
      <c r="I284" s="280"/>
      <c r="J284" s="280"/>
      <c r="K284" s="280"/>
      <c r="L284" s="280"/>
    </row>
    <row r="285" spans="3:12" ht="15">
      <c r="C285" s="134"/>
      <c r="E285" s="280"/>
      <c r="F285" s="280"/>
      <c r="G285" s="280"/>
      <c r="H285" s="280"/>
      <c r="I285" s="280"/>
      <c r="J285" s="280"/>
      <c r="K285" s="280"/>
      <c r="L285" s="280"/>
    </row>
    <row r="286" spans="3:12" ht="15">
      <c r="C286" s="134"/>
      <c r="E286" s="280"/>
      <c r="F286" s="280"/>
      <c r="G286" s="280"/>
      <c r="H286" s="280"/>
      <c r="I286" s="280"/>
      <c r="J286" s="280"/>
      <c r="K286" s="280"/>
      <c r="L286" s="280"/>
    </row>
    <row r="287" spans="3:12" ht="15">
      <c r="C287" s="134"/>
      <c r="E287" s="280"/>
      <c r="F287" s="280"/>
      <c r="G287" s="280"/>
      <c r="H287" s="280"/>
      <c r="I287" s="280"/>
      <c r="J287" s="280"/>
      <c r="K287" s="280"/>
      <c r="L287" s="280"/>
    </row>
    <row r="288" spans="3:12" ht="15">
      <c r="C288" s="134"/>
      <c r="E288" s="280"/>
      <c r="F288" s="280"/>
      <c r="G288" s="280"/>
      <c r="H288" s="280"/>
      <c r="I288" s="280"/>
      <c r="J288" s="280"/>
      <c r="K288" s="280"/>
      <c r="L288" s="280"/>
    </row>
    <row r="289" spans="3:12" ht="15">
      <c r="C289" s="134"/>
      <c r="E289" s="280"/>
      <c r="F289" s="280"/>
      <c r="G289" s="280"/>
      <c r="H289" s="280"/>
      <c r="I289" s="280"/>
      <c r="J289" s="280"/>
      <c r="K289" s="280"/>
      <c r="L289" s="280"/>
    </row>
    <row r="290" spans="3:12" ht="15">
      <c r="C290" s="134"/>
      <c r="E290" s="280"/>
      <c r="F290" s="280"/>
      <c r="G290" s="280"/>
      <c r="H290" s="280"/>
      <c r="I290" s="280"/>
      <c r="J290" s="280"/>
      <c r="K290" s="280"/>
      <c r="L290" s="280"/>
    </row>
    <row r="291" spans="3:12" ht="15">
      <c r="C291" s="134"/>
      <c r="E291" s="280"/>
      <c r="F291" s="280"/>
      <c r="G291" s="280"/>
      <c r="H291" s="280"/>
      <c r="I291" s="280"/>
      <c r="J291" s="280"/>
      <c r="K291" s="280"/>
      <c r="L291" s="280"/>
    </row>
    <row r="292" spans="3:12" ht="15">
      <c r="C292" s="134"/>
      <c r="E292" s="280"/>
      <c r="F292" s="280"/>
      <c r="G292" s="280"/>
      <c r="H292" s="280"/>
      <c r="I292" s="280"/>
      <c r="J292" s="280"/>
      <c r="K292" s="280"/>
      <c r="L292" s="280"/>
    </row>
    <row r="293" spans="3:12" ht="15">
      <c r="C293" s="134"/>
      <c r="E293" s="280"/>
      <c r="F293" s="280"/>
      <c r="G293" s="280"/>
      <c r="H293" s="280"/>
      <c r="I293" s="280"/>
      <c r="J293" s="280"/>
      <c r="K293" s="280"/>
      <c r="L293" s="280"/>
    </row>
    <row r="294" spans="3:12" ht="15">
      <c r="C294" s="134"/>
      <c r="E294" s="280"/>
      <c r="F294" s="280"/>
      <c r="G294" s="280"/>
      <c r="H294" s="280"/>
      <c r="I294" s="280"/>
      <c r="J294" s="280"/>
      <c r="K294" s="280"/>
      <c r="L294" s="280"/>
    </row>
    <row r="295" spans="3:12" ht="15">
      <c r="C295" s="134"/>
      <c r="E295" s="280"/>
      <c r="F295" s="280"/>
      <c r="G295" s="280"/>
      <c r="H295" s="280"/>
      <c r="I295" s="280"/>
      <c r="J295" s="280"/>
      <c r="K295" s="280"/>
      <c r="L295" s="280"/>
    </row>
    <row r="296" spans="3:12" ht="15">
      <c r="C296" s="134"/>
      <c r="E296" s="280"/>
      <c r="F296" s="280"/>
      <c r="G296" s="280"/>
      <c r="H296" s="280"/>
      <c r="I296" s="280"/>
      <c r="J296" s="280"/>
      <c r="K296" s="280"/>
      <c r="L296" s="280"/>
    </row>
    <row r="297" spans="3:12" ht="15">
      <c r="C297" s="134"/>
      <c r="E297" s="280"/>
      <c r="F297" s="280"/>
      <c r="G297" s="280"/>
      <c r="H297" s="280"/>
      <c r="I297" s="280"/>
      <c r="J297" s="280"/>
      <c r="K297" s="280"/>
      <c r="L297" s="280"/>
    </row>
    <row r="298" spans="3:12" ht="15">
      <c r="C298" s="134"/>
      <c r="E298" s="280"/>
      <c r="F298" s="280"/>
      <c r="G298" s="280"/>
      <c r="H298" s="280"/>
      <c r="I298" s="280"/>
      <c r="J298" s="280"/>
      <c r="K298" s="280"/>
      <c r="L298" s="280"/>
    </row>
    <row r="299" spans="3:12" ht="15">
      <c r="C299" s="134"/>
      <c r="E299" s="280"/>
      <c r="F299" s="280"/>
      <c r="G299" s="280"/>
      <c r="H299" s="280"/>
      <c r="I299" s="280"/>
      <c r="J299" s="280"/>
      <c r="K299" s="280"/>
      <c r="L299" s="280"/>
    </row>
    <row r="300" spans="3:12" ht="15">
      <c r="C300" s="134"/>
      <c r="E300" s="280"/>
      <c r="F300" s="280"/>
      <c r="G300" s="280"/>
      <c r="H300" s="280"/>
      <c r="I300" s="280"/>
      <c r="J300" s="280"/>
      <c r="K300" s="280"/>
      <c r="L300" s="280"/>
    </row>
    <row r="301" spans="3:12" ht="15">
      <c r="C301" s="134"/>
      <c r="E301" s="280"/>
      <c r="F301" s="280"/>
      <c r="G301" s="280"/>
      <c r="H301" s="280"/>
      <c r="I301" s="280"/>
      <c r="J301" s="280"/>
      <c r="K301" s="280"/>
      <c r="L301" s="280"/>
    </row>
    <row r="302" spans="3:12" ht="15">
      <c r="C302" s="134"/>
      <c r="E302" s="280"/>
      <c r="F302" s="280"/>
      <c r="G302" s="280"/>
      <c r="H302" s="280"/>
      <c r="I302" s="280"/>
      <c r="J302" s="280"/>
      <c r="K302" s="280"/>
      <c r="L302" s="280"/>
    </row>
    <row r="303" spans="3:12" ht="15">
      <c r="C303" s="134"/>
      <c r="E303" s="280"/>
      <c r="F303" s="280"/>
      <c r="G303" s="280"/>
      <c r="H303" s="280"/>
      <c r="I303" s="280"/>
      <c r="J303" s="280"/>
      <c r="K303" s="280"/>
      <c r="L303" s="280"/>
    </row>
    <row r="304" spans="3:12" ht="15">
      <c r="C304" s="134"/>
      <c r="E304" s="280"/>
      <c r="F304" s="280"/>
      <c r="G304" s="280"/>
      <c r="H304" s="280"/>
      <c r="I304" s="280"/>
      <c r="J304" s="280"/>
      <c r="K304" s="280"/>
      <c r="L304" s="280"/>
    </row>
    <row r="305" spans="3:12" ht="15">
      <c r="C305" s="134"/>
      <c r="E305" s="280"/>
      <c r="F305" s="280"/>
      <c r="G305" s="280"/>
      <c r="H305" s="280"/>
      <c r="I305" s="280"/>
      <c r="J305" s="280"/>
      <c r="K305" s="280"/>
      <c r="L305" s="280"/>
    </row>
    <row r="306" spans="3:12" ht="15">
      <c r="C306" s="134"/>
      <c r="L306" s="280"/>
    </row>
    <row r="307" spans="3:12" ht="15">
      <c r="C307" s="134"/>
      <c r="L307" s="280"/>
    </row>
    <row r="308" spans="3:12" ht="15">
      <c r="C308" s="134"/>
      <c r="L308" s="280"/>
    </row>
    <row r="309" spans="3:12" ht="15">
      <c r="C309" s="134"/>
      <c r="L309" s="280"/>
    </row>
    <row r="310" spans="3:12" ht="15">
      <c r="C310" s="134"/>
      <c r="L310" s="280"/>
    </row>
    <row r="311" spans="3:12" ht="15">
      <c r="C311" s="134"/>
      <c r="L311" s="280"/>
    </row>
    <row r="312" spans="3:12" ht="15">
      <c r="C312" s="134"/>
      <c r="L312" s="280"/>
    </row>
    <row r="313" spans="3:12" ht="15">
      <c r="C313" s="134"/>
      <c r="L313" s="280"/>
    </row>
    <row r="314" spans="3:12" ht="15">
      <c r="C314" s="134"/>
      <c r="L314" s="280"/>
    </row>
    <row r="315" spans="3:12" ht="15">
      <c r="C315" s="134"/>
      <c r="L315" s="280"/>
    </row>
    <row r="316" spans="3:12" ht="15">
      <c r="C316" s="134"/>
      <c r="L316" s="280"/>
    </row>
    <row r="317" spans="3:12" ht="15">
      <c r="C317" s="134"/>
      <c r="L317" s="280"/>
    </row>
    <row r="318" spans="3:12" ht="15">
      <c r="C318" s="134"/>
      <c r="L318" s="280"/>
    </row>
    <row r="319" spans="3:12" ht="15">
      <c r="C319" s="134"/>
      <c r="L319" s="280"/>
    </row>
    <row r="320" spans="3:12" ht="15">
      <c r="C320" s="134"/>
      <c r="L320" s="280"/>
    </row>
    <row r="321" spans="3:12" ht="15">
      <c r="C321" s="134"/>
      <c r="L321" s="280"/>
    </row>
    <row r="322" spans="3:12" ht="15">
      <c r="C322" s="134"/>
      <c r="L322" s="280"/>
    </row>
    <row r="323" spans="3:12" ht="15">
      <c r="C323" s="134"/>
      <c r="L323" s="280"/>
    </row>
    <row r="324" spans="3:12" ht="15">
      <c r="C324" s="134"/>
      <c r="L324" s="280"/>
    </row>
    <row r="325" spans="3:12" ht="15">
      <c r="C325" s="134"/>
      <c r="L325" s="280"/>
    </row>
    <row r="326" spans="3:12" ht="15">
      <c r="C326" s="134"/>
      <c r="L326" s="280"/>
    </row>
    <row r="327" spans="3:12" ht="15">
      <c r="C327" s="134"/>
      <c r="L327" s="280"/>
    </row>
    <row r="328" spans="3:12" ht="15">
      <c r="C328" s="134"/>
      <c r="L328" s="280"/>
    </row>
    <row r="329" spans="3:12" ht="15">
      <c r="C329" s="134"/>
      <c r="L329" s="280"/>
    </row>
    <row r="330" spans="3:12" ht="15">
      <c r="C330" s="134"/>
      <c r="L330" s="280"/>
    </row>
    <row r="331" spans="3:12" ht="15">
      <c r="C331" s="134"/>
      <c r="L331" s="280"/>
    </row>
    <row r="332" spans="3:12" ht="15">
      <c r="C332" s="134"/>
      <c r="L332" s="280"/>
    </row>
    <row r="333" spans="3:12" ht="15">
      <c r="C333" s="134"/>
      <c r="L333" s="280"/>
    </row>
    <row r="334" spans="3:12" ht="15">
      <c r="C334" s="134"/>
      <c r="L334" s="280"/>
    </row>
    <row r="335" spans="3:12" ht="15">
      <c r="C335" s="134"/>
      <c r="L335" s="280"/>
    </row>
    <row r="336" spans="3:12" ht="15">
      <c r="C336" s="134"/>
      <c r="L336" s="280"/>
    </row>
    <row r="337" spans="3:12" ht="15">
      <c r="C337" s="134"/>
      <c r="L337" s="280"/>
    </row>
    <row r="338" spans="3:12" ht="15">
      <c r="C338" s="134"/>
      <c r="L338" s="280"/>
    </row>
    <row r="339" spans="3:12" ht="15">
      <c r="C339" s="134"/>
      <c r="L339" s="280"/>
    </row>
    <row r="340" spans="3:12" ht="15">
      <c r="C340" s="134"/>
      <c r="L340" s="280"/>
    </row>
    <row r="341" spans="3:12" ht="15">
      <c r="C341" s="134"/>
      <c r="L341" s="280"/>
    </row>
    <row r="342" spans="3:12" ht="15">
      <c r="C342" s="134"/>
      <c r="L342" s="280"/>
    </row>
    <row r="343" spans="3:12" ht="15">
      <c r="C343" s="134"/>
      <c r="L343" s="280"/>
    </row>
    <row r="344" spans="3:12" ht="15">
      <c r="C344" s="134"/>
      <c r="L344" s="280"/>
    </row>
    <row r="345" spans="3:12" ht="15">
      <c r="C345" s="134"/>
      <c r="L345" s="280"/>
    </row>
    <row r="346" spans="3:12" ht="15">
      <c r="C346" s="134"/>
      <c r="L346" s="280"/>
    </row>
    <row r="347" spans="3:12" ht="15">
      <c r="C347" s="134"/>
      <c r="L347" s="280"/>
    </row>
    <row r="348" spans="3:12" ht="15">
      <c r="C348" s="134"/>
      <c r="L348" s="280"/>
    </row>
    <row r="349" spans="3:12" ht="15">
      <c r="C349" s="134"/>
      <c r="L349" s="280"/>
    </row>
    <row r="350" spans="3:12" ht="15">
      <c r="C350" s="134"/>
      <c r="L350" s="280"/>
    </row>
    <row r="351" spans="3:12" ht="15">
      <c r="C351" s="134"/>
      <c r="L351" s="280"/>
    </row>
    <row r="352" spans="3:12" ht="15">
      <c r="C352" s="134"/>
      <c r="L352" s="280"/>
    </row>
    <row r="353" spans="3:12" ht="15">
      <c r="C353" s="134"/>
      <c r="L353" s="280"/>
    </row>
    <row r="354" spans="3:12" ht="15">
      <c r="C354" s="134"/>
      <c r="L354" s="280"/>
    </row>
    <row r="355" spans="3:12" ht="15">
      <c r="C355" s="134"/>
      <c r="L355" s="280"/>
    </row>
    <row r="356" spans="3:12" ht="15">
      <c r="C356" s="134"/>
      <c r="L356" s="280"/>
    </row>
    <row r="357" spans="3:12" ht="15">
      <c r="C357" s="134"/>
      <c r="L357" s="280"/>
    </row>
    <row r="358" spans="3:12" ht="15">
      <c r="C358" s="134"/>
      <c r="L358" s="280"/>
    </row>
    <row r="359" spans="3:12" ht="15">
      <c r="C359" s="134"/>
    </row>
    <row r="360" spans="3:12" ht="15">
      <c r="C360" s="134"/>
    </row>
    <row r="361" spans="3:12" ht="15">
      <c r="C361" s="134"/>
    </row>
    <row r="362" spans="3:12" ht="15">
      <c r="C362" s="134"/>
    </row>
    <row r="363" spans="3:12" ht="15">
      <c r="C363" s="134"/>
    </row>
    <row r="364" spans="3:12" ht="15">
      <c r="C364" s="134"/>
    </row>
    <row r="365" spans="3:12" ht="15">
      <c r="C365" s="134"/>
    </row>
    <row r="366" spans="3:12" ht="15">
      <c r="C366" s="134"/>
    </row>
    <row r="367" spans="3:12" ht="15">
      <c r="C367" s="134"/>
    </row>
    <row r="368" spans="3:12" ht="15">
      <c r="C368" s="134"/>
    </row>
    <row r="369" spans="3:3" ht="15">
      <c r="C369" s="134"/>
    </row>
    <row r="370" spans="3:3" ht="15">
      <c r="C370" s="134"/>
    </row>
    <row r="371" spans="3:3" ht="15">
      <c r="C371" s="134"/>
    </row>
    <row r="372" spans="3:3" ht="15">
      <c r="C372" s="134"/>
    </row>
    <row r="373" spans="3:3" ht="15">
      <c r="C373" s="134"/>
    </row>
    <row r="374" spans="3:3" ht="15">
      <c r="C374" s="134"/>
    </row>
    <row r="375" spans="3:3" ht="15">
      <c r="C375" s="134"/>
    </row>
    <row r="376" spans="3:3" ht="15">
      <c r="C376" s="134"/>
    </row>
    <row r="377" spans="3:3" ht="15">
      <c r="C377" s="134"/>
    </row>
    <row r="378" spans="3:3" ht="15">
      <c r="C378" s="134"/>
    </row>
    <row r="379" spans="3:3" ht="15">
      <c r="C379" s="134"/>
    </row>
    <row r="380" spans="3:3" ht="15">
      <c r="C380" s="134"/>
    </row>
    <row r="381" spans="3:3" ht="15">
      <c r="C381" s="134"/>
    </row>
    <row r="382" spans="3:3" ht="15">
      <c r="C382" s="134"/>
    </row>
    <row r="383" spans="3:3" ht="15">
      <c r="C383" s="134"/>
    </row>
    <row r="384" spans="3:3" ht="15">
      <c r="C384" s="134"/>
    </row>
    <row r="385" spans="3:3" ht="15">
      <c r="C385" s="134"/>
    </row>
    <row r="386" spans="3:3" ht="15">
      <c r="C386" s="134"/>
    </row>
    <row r="387" spans="3:3" ht="15">
      <c r="C387" s="134"/>
    </row>
    <row r="388" spans="3:3" ht="15">
      <c r="C388" s="134"/>
    </row>
    <row r="389" spans="3:3" ht="15">
      <c r="C389" s="134"/>
    </row>
    <row r="390" spans="3:3" ht="15">
      <c r="C390" s="134"/>
    </row>
    <row r="391" spans="3:3" ht="15">
      <c r="C391" s="134"/>
    </row>
    <row r="392" spans="3:3" ht="15">
      <c r="C392" s="134"/>
    </row>
    <row r="393" spans="3:3" ht="15">
      <c r="C393" s="134"/>
    </row>
    <row r="394" spans="3:3" ht="15">
      <c r="C394" s="134"/>
    </row>
    <row r="395" spans="3:3" ht="15">
      <c r="C395" s="134"/>
    </row>
    <row r="396" spans="3:3" ht="15">
      <c r="C396" s="134"/>
    </row>
    <row r="397" spans="3:3" ht="15">
      <c r="C397" s="134"/>
    </row>
    <row r="398" spans="3:3" ht="15">
      <c r="C398" s="134"/>
    </row>
    <row r="399" spans="3:3" ht="15">
      <c r="C399" s="134"/>
    </row>
    <row r="400" spans="3:3" ht="15">
      <c r="C400" s="134"/>
    </row>
    <row r="401" spans="3:3" ht="15">
      <c r="C401" s="134"/>
    </row>
    <row r="402" spans="3:3" ht="15">
      <c r="C402" s="134"/>
    </row>
    <row r="403" spans="3:3" ht="15">
      <c r="C403" s="134"/>
    </row>
    <row r="404" spans="3:3" ht="15">
      <c r="C404" s="134"/>
    </row>
    <row r="405" spans="3:3" ht="15">
      <c r="C405" s="134"/>
    </row>
    <row r="406" spans="3:3" ht="15">
      <c r="C406" s="134"/>
    </row>
    <row r="407" spans="3:3" ht="15">
      <c r="C407" s="134"/>
    </row>
    <row r="408" spans="3:3" ht="15">
      <c r="C408" s="134"/>
    </row>
    <row r="409" spans="3:3" ht="15">
      <c r="C409" s="134"/>
    </row>
    <row r="410" spans="3:3" ht="15">
      <c r="C410" s="134"/>
    </row>
    <row r="411" spans="3:3" ht="15">
      <c r="C411" s="134"/>
    </row>
    <row r="412" spans="3:3" ht="15">
      <c r="C412" s="134"/>
    </row>
    <row r="413" spans="3:3" ht="15">
      <c r="C413" s="134"/>
    </row>
    <row r="414" spans="3:3" ht="15">
      <c r="C414" s="134"/>
    </row>
    <row r="415" spans="3:3" ht="15">
      <c r="C415" s="134"/>
    </row>
    <row r="416" spans="3:3" ht="15">
      <c r="C416" s="134"/>
    </row>
    <row r="417" spans="3:3" ht="15">
      <c r="C417" s="134"/>
    </row>
    <row r="418" spans="3:3" ht="15">
      <c r="C418" s="134"/>
    </row>
    <row r="419" spans="3:3" ht="15">
      <c r="C419" s="134"/>
    </row>
    <row r="420" spans="3:3" ht="15">
      <c r="C420" s="134"/>
    </row>
    <row r="421" spans="3:3" ht="15">
      <c r="C421" s="134"/>
    </row>
    <row r="422" spans="3:3" ht="15">
      <c r="C422" s="134"/>
    </row>
    <row r="423" spans="3:3" ht="15">
      <c r="C423" s="134"/>
    </row>
    <row r="424" spans="3:3" ht="15">
      <c r="C424" s="134"/>
    </row>
    <row r="425" spans="3:3" ht="15">
      <c r="C425" s="134"/>
    </row>
    <row r="426" spans="3:3" ht="15">
      <c r="C426" s="134"/>
    </row>
    <row r="427" spans="3:3" ht="15">
      <c r="C427" s="134"/>
    </row>
    <row r="428" spans="3:3" ht="15">
      <c r="C428" s="134"/>
    </row>
    <row r="429" spans="3:3" ht="15">
      <c r="C429" s="134"/>
    </row>
    <row r="430" spans="3:3" ht="15">
      <c r="C430" s="134"/>
    </row>
    <row r="431" spans="3:3" ht="15">
      <c r="C431" s="134"/>
    </row>
    <row r="432" spans="3:3" ht="15">
      <c r="C432" s="134"/>
    </row>
    <row r="433" spans="3:3" ht="15">
      <c r="C433" s="134"/>
    </row>
    <row r="434" spans="3:3" ht="15">
      <c r="C434" s="134"/>
    </row>
    <row r="435" spans="3:3" ht="15">
      <c r="C435" s="134"/>
    </row>
    <row r="436" spans="3:3" ht="15">
      <c r="C436" s="134"/>
    </row>
    <row r="437" spans="3:3" ht="15">
      <c r="C437" s="134"/>
    </row>
    <row r="438" spans="3:3" ht="15">
      <c r="C438" s="134"/>
    </row>
    <row r="439" spans="3:3" ht="15">
      <c r="C439" s="134"/>
    </row>
    <row r="440" spans="3:3" ht="15">
      <c r="C440" s="134"/>
    </row>
    <row r="441" spans="3:3" ht="15">
      <c r="C441" s="134"/>
    </row>
    <row r="442" spans="3:3" ht="15">
      <c r="C442" s="134"/>
    </row>
    <row r="443" spans="3:3" ht="15">
      <c r="C443" s="134"/>
    </row>
    <row r="444" spans="3:3" ht="15">
      <c r="C444" s="134"/>
    </row>
    <row r="445" spans="3:3" ht="15">
      <c r="C445" s="134"/>
    </row>
    <row r="446" spans="3:3" ht="15">
      <c r="C446" s="134"/>
    </row>
    <row r="447" spans="3:3" ht="15">
      <c r="C447" s="134"/>
    </row>
    <row r="448" spans="3:3" ht="15">
      <c r="C448" s="134"/>
    </row>
    <row r="449" spans="3:3" ht="15">
      <c r="C449" s="134"/>
    </row>
    <row r="450" spans="3:3" ht="15">
      <c r="C450" s="134"/>
    </row>
    <row r="451" spans="3:3" ht="15">
      <c r="C451" s="134"/>
    </row>
    <row r="452" spans="3:3" ht="15">
      <c r="C452" s="134"/>
    </row>
    <row r="453" spans="3:3" ht="15">
      <c r="C453" s="134"/>
    </row>
    <row r="454" spans="3:3" ht="15">
      <c r="C454" s="134"/>
    </row>
    <row r="455" spans="3:3" ht="15">
      <c r="C455" s="134"/>
    </row>
    <row r="456" spans="3:3" ht="15">
      <c r="C456" s="134"/>
    </row>
    <row r="457" spans="3:3" ht="15">
      <c r="C457" s="134"/>
    </row>
    <row r="458" spans="3:3" ht="15">
      <c r="C458" s="134"/>
    </row>
    <row r="459" spans="3:3" ht="15">
      <c r="C459" s="134"/>
    </row>
    <row r="460" spans="3:3" ht="15">
      <c r="C460" s="134"/>
    </row>
    <row r="461" spans="3:3" ht="15">
      <c r="C461" s="134"/>
    </row>
    <row r="462" spans="3:3" ht="15">
      <c r="C462" s="134"/>
    </row>
    <row r="463" spans="3:3" ht="15">
      <c r="C463" s="134"/>
    </row>
    <row r="464" spans="3:3" ht="15">
      <c r="C464" s="134"/>
    </row>
    <row r="465" spans="3:3" ht="15">
      <c r="C465" s="134"/>
    </row>
    <row r="466" spans="3:3" ht="15">
      <c r="C466" s="134"/>
    </row>
    <row r="467" spans="3:3" ht="15">
      <c r="C467" s="134"/>
    </row>
    <row r="468" spans="3:3" ht="15">
      <c r="C468" s="134"/>
    </row>
    <row r="469" spans="3:3" ht="15">
      <c r="C469" s="134"/>
    </row>
    <row r="470" spans="3:3" ht="15">
      <c r="C470" s="134"/>
    </row>
    <row r="471" spans="3:3" ht="15">
      <c r="C471" s="134"/>
    </row>
    <row r="472" spans="3:3" ht="15">
      <c r="C472" s="134"/>
    </row>
    <row r="473" spans="3:3" ht="15">
      <c r="C473" s="134"/>
    </row>
    <row r="474" spans="3:3" ht="15">
      <c r="C474" s="134"/>
    </row>
    <row r="475" spans="3:3" ht="15">
      <c r="C475" s="134"/>
    </row>
    <row r="476" spans="3:3" ht="15">
      <c r="C476" s="134"/>
    </row>
    <row r="477" spans="3:3" ht="15">
      <c r="C477" s="134"/>
    </row>
    <row r="478" spans="3:3" ht="15">
      <c r="C478" s="134"/>
    </row>
    <row r="479" spans="3:3" ht="15">
      <c r="C479" s="134"/>
    </row>
    <row r="480" spans="3:3" ht="15">
      <c r="C480" s="134"/>
    </row>
    <row r="481" spans="3:3" ht="15">
      <c r="C481" s="134"/>
    </row>
    <row r="482" spans="3:3" ht="15">
      <c r="C482" s="134"/>
    </row>
    <row r="483" spans="3:3" ht="15">
      <c r="C483" s="134"/>
    </row>
    <row r="484" spans="3:3" ht="15">
      <c r="C484" s="134"/>
    </row>
    <row r="485" spans="3:3" ht="15">
      <c r="C485" s="134"/>
    </row>
    <row r="486" spans="3:3" ht="15">
      <c r="C486" s="134"/>
    </row>
    <row r="487" spans="3:3" ht="15">
      <c r="C487" s="134"/>
    </row>
    <row r="488" spans="3:3" ht="15">
      <c r="C488" s="134"/>
    </row>
    <row r="489" spans="3:3" ht="15">
      <c r="C489" s="134"/>
    </row>
    <row r="490" spans="3:3" ht="15">
      <c r="C490" s="134"/>
    </row>
    <row r="491" spans="3:3" ht="15">
      <c r="C491" s="134"/>
    </row>
    <row r="492" spans="3:3" ht="15">
      <c r="C492" s="134"/>
    </row>
    <row r="493" spans="3:3" ht="15">
      <c r="C493" s="134"/>
    </row>
    <row r="494" spans="3:3" ht="15">
      <c r="C494" s="134"/>
    </row>
    <row r="495" spans="3:3" ht="15">
      <c r="C495" s="134"/>
    </row>
    <row r="496" spans="3:3" ht="15">
      <c r="C496" s="134"/>
    </row>
    <row r="497" spans="3:3" ht="15">
      <c r="C497" s="134"/>
    </row>
    <row r="498" spans="3:3" ht="15">
      <c r="C498" s="134"/>
    </row>
    <row r="499" spans="3:3" ht="15">
      <c r="C499" s="134"/>
    </row>
    <row r="500" spans="3:3" ht="15">
      <c r="C500" s="134"/>
    </row>
    <row r="501" spans="3:3" ht="15">
      <c r="C501" s="134"/>
    </row>
    <row r="502" spans="3:3" ht="15">
      <c r="C502" s="134"/>
    </row>
    <row r="503" spans="3:3" ht="15">
      <c r="C503" s="134"/>
    </row>
    <row r="504" spans="3:3" ht="15">
      <c r="C504" s="134"/>
    </row>
    <row r="505" spans="3:3" ht="15">
      <c r="C505" s="134"/>
    </row>
    <row r="506" spans="3:3" ht="15">
      <c r="C506" s="134"/>
    </row>
    <row r="507" spans="3:3" ht="15">
      <c r="C507" s="134"/>
    </row>
    <row r="508" spans="3:3" ht="15">
      <c r="C508" s="134"/>
    </row>
    <row r="509" spans="3:3" ht="15">
      <c r="C509" s="134"/>
    </row>
    <row r="510" spans="3:3" ht="15">
      <c r="C510" s="134"/>
    </row>
    <row r="511" spans="3:3" ht="15">
      <c r="C511" s="134"/>
    </row>
    <row r="512" spans="3:3" ht="15">
      <c r="C512" s="134"/>
    </row>
    <row r="513" spans="3:3" ht="15">
      <c r="C513" s="134"/>
    </row>
    <row r="514" spans="3:3" ht="15">
      <c r="C514" s="134"/>
    </row>
    <row r="515" spans="3:3" ht="15">
      <c r="C515" s="134"/>
    </row>
    <row r="516" spans="3:3" ht="15">
      <c r="C516" s="134"/>
    </row>
    <row r="517" spans="3:3" ht="15">
      <c r="C517" s="134"/>
    </row>
    <row r="518" spans="3:3" ht="15">
      <c r="C518" s="134"/>
    </row>
    <row r="519" spans="3:3" ht="15">
      <c r="C519" s="134"/>
    </row>
    <row r="520" spans="3:3" ht="15">
      <c r="C520" s="134"/>
    </row>
    <row r="521" spans="3:3" ht="15">
      <c r="C521" s="134"/>
    </row>
    <row r="522" spans="3:3" ht="15">
      <c r="C522" s="134"/>
    </row>
    <row r="523" spans="3:3" ht="15">
      <c r="C523" s="134"/>
    </row>
    <row r="524" spans="3:3" ht="15">
      <c r="C524" s="134"/>
    </row>
    <row r="525" spans="3:3" ht="15">
      <c r="C525" s="134"/>
    </row>
    <row r="526" spans="3:3" ht="15">
      <c r="C526" s="134"/>
    </row>
    <row r="527" spans="3:3" ht="15">
      <c r="C527" s="134"/>
    </row>
    <row r="528" spans="3:3" ht="15">
      <c r="C528" s="134"/>
    </row>
    <row r="529" spans="3:3" ht="15">
      <c r="C529" s="134"/>
    </row>
    <row r="530" spans="3:3" ht="15">
      <c r="C530" s="134"/>
    </row>
    <row r="531" spans="3:3" ht="15">
      <c r="C531" s="134"/>
    </row>
    <row r="532" spans="3:3" ht="15">
      <c r="C532" s="134"/>
    </row>
    <row r="533" spans="3:3" ht="15">
      <c r="C533" s="134"/>
    </row>
    <row r="534" spans="3:3" ht="15">
      <c r="C534" s="134"/>
    </row>
    <row r="535" spans="3:3" ht="15">
      <c r="C535" s="134"/>
    </row>
    <row r="536" spans="3:3" ht="15">
      <c r="C536" s="134"/>
    </row>
    <row r="537" spans="3:3" ht="15">
      <c r="C537" s="134"/>
    </row>
    <row r="538" spans="3:3" ht="15">
      <c r="C538" s="134"/>
    </row>
    <row r="539" spans="3:3" ht="15">
      <c r="C539" s="134"/>
    </row>
    <row r="540" spans="3:3" ht="15">
      <c r="C540" s="134"/>
    </row>
    <row r="541" spans="3:3" ht="15">
      <c r="C541" s="134"/>
    </row>
    <row r="542" spans="3:3" ht="15">
      <c r="C542" s="134"/>
    </row>
    <row r="543" spans="3:3" ht="15">
      <c r="C543" s="134"/>
    </row>
    <row r="544" spans="3:3" ht="15">
      <c r="C544" s="134"/>
    </row>
    <row r="545" spans="3:3" ht="15">
      <c r="C545" s="134"/>
    </row>
    <row r="546" spans="3:3" ht="15">
      <c r="C546" s="134"/>
    </row>
    <row r="547" spans="3:3" ht="15">
      <c r="C547" s="134"/>
    </row>
    <row r="548" spans="3:3" ht="15">
      <c r="C548" s="134"/>
    </row>
    <row r="549" spans="3:3" ht="15">
      <c r="C549" s="134"/>
    </row>
    <row r="550" spans="3:3" ht="15">
      <c r="C550" s="134"/>
    </row>
    <row r="551" spans="3:3" ht="15">
      <c r="C551" s="134"/>
    </row>
    <row r="552" spans="3:3" ht="15">
      <c r="C552" s="134"/>
    </row>
    <row r="553" spans="3:3" ht="15">
      <c r="C553" s="134"/>
    </row>
    <row r="554" spans="3:3" ht="15">
      <c r="C554" s="134"/>
    </row>
    <row r="555" spans="3:3" ht="15">
      <c r="C555" s="134"/>
    </row>
    <row r="556" spans="3:3" ht="15">
      <c r="C556" s="134"/>
    </row>
    <row r="557" spans="3:3" ht="15">
      <c r="C557" s="134"/>
    </row>
    <row r="558" spans="3:3" ht="15">
      <c r="C558" s="134"/>
    </row>
    <row r="559" spans="3:3" ht="15">
      <c r="C559" s="134"/>
    </row>
    <row r="560" spans="3:3" ht="15">
      <c r="C560" s="134"/>
    </row>
    <row r="561" spans="3:3" ht="15">
      <c r="C561" s="134"/>
    </row>
    <row r="562" spans="3:3" ht="15">
      <c r="C562" s="134"/>
    </row>
    <row r="563" spans="3:3" ht="15">
      <c r="C563" s="134"/>
    </row>
    <row r="564" spans="3:3" ht="15">
      <c r="C564" s="134"/>
    </row>
    <row r="565" spans="3:3" ht="15">
      <c r="C565" s="134"/>
    </row>
    <row r="566" spans="3:3" ht="15">
      <c r="C566" s="134"/>
    </row>
    <row r="567" spans="3:3" ht="15">
      <c r="C567" s="134"/>
    </row>
    <row r="568" spans="3:3" ht="15">
      <c r="C568" s="134"/>
    </row>
    <row r="569" spans="3:3" ht="15">
      <c r="C569" s="134"/>
    </row>
    <row r="570" spans="3:3" ht="15">
      <c r="C570" s="134"/>
    </row>
    <row r="571" spans="3:3" ht="15">
      <c r="C571" s="134"/>
    </row>
    <row r="572" spans="3:3" ht="15">
      <c r="C572" s="134"/>
    </row>
    <row r="573" spans="3:3" ht="15">
      <c r="C573" s="134"/>
    </row>
    <row r="574" spans="3:3" ht="15">
      <c r="C574" s="134"/>
    </row>
    <row r="575" spans="3:3" ht="15">
      <c r="C575" s="134"/>
    </row>
    <row r="576" spans="3:3" ht="15">
      <c r="C576" s="134"/>
    </row>
    <row r="577" spans="3:3" ht="15">
      <c r="C577" s="134"/>
    </row>
    <row r="578" spans="3:3" ht="15">
      <c r="C578" s="134"/>
    </row>
    <row r="579" spans="3:3" ht="15">
      <c r="C579" s="134"/>
    </row>
    <row r="580" spans="3:3" ht="15">
      <c r="C580" s="134"/>
    </row>
    <row r="581" spans="3:3" ht="15">
      <c r="C581" s="134"/>
    </row>
    <row r="582" spans="3:3" ht="15">
      <c r="C582" s="134"/>
    </row>
    <row r="583" spans="3:3" ht="15">
      <c r="C583" s="134"/>
    </row>
    <row r="584" spans="3:3" ht="15">
      <c r="C584" s="134"/>
    </row>
    <row r="585" spans="3:3" ht="15">
      <c r="C585" s="134"/>
    </row>
    <row r="586" spans="3:3" ht="15">
      <c r="C586" s="134"/>
    </row>
    <row r="587" spans="3:3" ht="15">
      <c r="C587" s="134"/>
    </row>
    <row r="588" spans="3:3" ht="15">
      <c r="C588" s="134"/>
    </row>
    <row r="589" spans="3:3" ht="15">
      <c r="C589" s="134"/>
    </row>
    <row r="590" spans="3:3" ht="15">
      <c r="C590" s="134"/>
    </row>
    <row r="591" spans="3:3" ht="15">
      <c r="C591" s="134"/>
    </row>
    <row r="592" spans="3:3" ht="15">
      <c r="C592" s="134"/>
    </row>
    <row r="593" spans="3:3" ht="15">
      <c r="C593" s="134"/>
    </row>
    <row r="594" spans="3:3" ht="15">
      <c r="C594" s="134"/>
    </row>
    <row r="595" spans="3:3" ht="15">
      <c r="C595" s="134"/>
    </row>
    <row r="596" spans="3:3" ht="15">
      <c r="C596" s="134"/>
    </row>
    <row r="597" spans="3:3" ht="15">
      <c r="C597" s="134"/>
    </row>
    <row r="598" spans="3:3" ht="15">
      <c r="C598" s="134"/>
    </row>
    <row r="599" spans="3:3" ht="15">
      <c r="C599" s="134"/>
    </row>
    <row r="600" spans="3:3" ht="15">
      <c r="C600" s="134"/>
    </row>
    <row r="601" spans="3:3" ht="15">
      <c r="C601" s="134"/>
    </row>
    <row r="602" spans="3:3" ht="15">
      <c r="C602" s="134"/>
    </row>
    <row r="603" spans="3:3" ht="15">
      <c r="C603" s="134"/>
    </row>
    <row r="604" spans="3:3" ht="15">
      <c r="C604" s="134"/>
    </row>
    <row r="605" spans="3:3" ht="15">
      <c r="C605" s="134"/>
    </row>
    <row r="606" spans="3:3" ht="15">
      <c r="C606" s="134"/>
    </row>
    <row r="607" spans="3:3" ht="15">
      <c r="C607" s="134"/>
    </row>
    <row r="608" spans="3:3" ht="15">
      <c r="C608" s="134"/>
    </row>
    <row r="609" spans="3:3" ht="15">
      <c r="C609" s="134"/>
    </row>
    <row r="610" spans="3:3" ht="15">
      <c r="C610" s="134"/>
    </row>
    <row r="611" spans="3:3" ht="15">
      <c r="C611" s="134"/>
    </row>
    <row r="612" spans="3:3" ht="15">
      <c r="C612" s="134"/>
    </row>
    <row r="613" spans="3:3" ht="15">
      <c r="C613" s="134"/>
    </row>
    <row r="614" spans="3:3" ht="15">
      <c r="C614" s="134"/>
    </row>
    <row r="615" spans="3:3" ht="15">
      <c r="C615" s="134"/>
    </row>
    <row r="616" spans="3:3" ht="15">
      <c r="C616" s="134"/>
    </row>
    <row r="617" spans="3:3" ht="15">
      <c r="C617" s="134"/>
    </row>
    <row r="618" spans="3:3" ht="15">
      <c r="C618" s="134"/>
    </row>
    <row r="619" spans="3:3" ht="15">
      <c r="C619" s="134"/>
    </row>
    <row r="620" spans="3:3" ht="15">
      <c r="C620" s="134"/>
    </row>
    <row r="621" spans="3:3" ht="15">
      <c r="C621" s="134"/>
    </row>
    <row r="622" spans="3:3" ht="15">
      <c r="C622" s="134"/>
    </row>
    <row r="623" spans="3:3" ht="15">
      <c r="C623" s="134"/>
    </row>
    <row r="624" spans="3:3" ht="15">
      <c r="C624" s="134"/>
    </row>
    <row r="625" spans="3:3" ht="15">
      <c r="C625" s="134"/>
    </row>
    <row r="626" spans="3:3" ht="15">
      <c r="C626" s="134"/>
    </row>
    <row r="627" spans="3:3" ht="15">
      <c r="C627" s="134"/>
    </row>
    <row r="628" spans="3:3" ht="15">
      <c r="C628" s="134"/>
    </row>
    <row r="629" spans="3:3" ht="15">
      <c r="C629" s="134"/>
    </row>
    <row r="630" spans="3:3" ht="15">
      <c r="C630" s="134"/>
    </row>
    <row r="631" spans="3:3" ht="15">
      <c r="C631" s="134"/>
    </row>
    <row r="632" spans="3:3" ht="15">
      <c r="C632" s="134"/>
    </row>
    <row r="633" spans="3:3" ht="15">
      <c r="C633" s="134"/>
    </row>
    <row r="634" spans="3:3" ht="15">
      <c r="C634" s="134"/>
    </row>
    <row r="635" spans="3:3" ht="15">
      <c r="C635" s="134"/>
    </row>
    <row r="636" spans="3:3" ht="15">
      <c r="C636" s="134"/>
    </row>
    <row r="637" spans="3:3" ht="15">
      <c r="C637" s="134"/>
    </row>
    <row r="638" spans="3:3" ht="15">
      <c r="C638" s="134"/>
    </row>
    <row r="639" spans="3:3" ht="15">
      <c r="C639" s="134"/>
    </row>
    <row r="640" spans="3:3" ht="15">
      <c r="C640" s="134"/>
    </row>
    <row r="641" spans="3:3" ht="15">
      <c r="C641" s="134"/>
    </row>
    <row r="642" spans="3:3" ht="15">
      <c r="C642" s="134"/>
    </row>
    <row r="643" spans="3:3" ht="15">
      <c r="C643" s="134"/>
    </row>
    <row r="644" spans="3:3" ht="15">
      <c r="C644" s="134"/>
    </row>
    <row r="645" spans="3:3" ht="15">
      <c r="C645" s="134"/>
    </row>
    <row r="646" spans="3:3" ht="15">
      <c r="C646" s="134"/>
    </row>
    <row r="647" spans="3:3" ht="15">
      <c r="C647" s="134"/>
    </row>
    <row r="648" spans="3:3" ht="15">
      <c r="C648" s="134"/>
    </row>
    <row r="649" spans="3:3" ht="15">
      <c r="C649" s="134"/>
    </row>
    <row r="650" spans="3:3" ht="15">
      <c r="C650" s="134"/>
    </row>
    <row r="651" spans="3:3" ht="15">
      <c r="C651" s="134"/>
    </row>
    <row r="652" spans="3:3" ht="15">
      <c r="C652" s="134"/>
    </row>
    <row r="653" spans="3:3" ht="15">
      <c r="C653" s="134"/>
    </row>
    <row r="654" spans="3:3" ht="15">
      <c r="C654" s="134"/>
    </row>
    <row r="655" spans="3:3" ht="15">
      <c r="C655" s="134"/>
    </row>
    <row r="656" spans="3:3" ht="15">
      <c r="C656" s="134"/>
    </row>
    <row r="657" spans="3:3" ht="15">
      <c r="C657" s="134"/>
    </row>
    <row r="658" spans="3:3" ht="15">
      <c r="C658" s="134"/>
    </row>
    <row r="659" spans="3:3" ht="15">
      <c r="C659" s="134"/>
    </row>
    <row r="660" spans="3:3" ht="15">
      <c r="C660" s="134"/>
    </row>
    <row r="661" spans="3:3" ht="15">
      <c r="C661" s="134"/>
    </row>
    <row r="662" spans="3:3" ht="15">
      <c r="C662" s="134"/>
    </row>
    <row r="663" spans="3:3" ht="15">
      <c r="C663" s="134"/>
    </row>
    <row r="664" spans="3:3" ht="15">
      <c r="C664" s="134"/>
    </row>
    <row r="665" spans="3:3" ht="15">
      <c r="C665" s="134"/>
    </row>
    <row r="666" spans="3:3" ht="15">
      <c r="C666" s="134"/>
    </row>
    <row r="667" spans="3:3" ht="15">
      <c r="C667" s="134"/>
    </row>
    <row r="668" spans="3:3" ht="15">
      <c r="C668" s="134"/>
    </row>
    <row r="669" spans="3:3" ht="15">
      <c r="C669" s="134"/>
    </row>
    <row r="670" spans="3:3" ht="15">
      <c r="C670" s="134"/>
    </row>
    <row r="671" spans="3:3" ht="15">
      <c r="C671" s="134"/>
    </row>
    <row r="672" spans="3:3" ht="15">
      <c r="C672" s="134"/>
    </row>
    <row r="673" spans="3:3" ht="15">
      <c r="C673" s="134"/>
    </row>
    <row r="674" spans="3:3" ht="15">
      <c r="C674" s="134"/>
    </row>
    <row r="675" spans="3:3" ht="15">
      <c r="C675" s="134"/>
    </row>
    <row r="676" spans="3:3" ht="15">
      <c r="C676" s="134"/>
    </row>
    <row r="677" spans="3:3" ht="15">
      <c r="C677" s="134"/>
    </row>
    <row r="678" spans="3:3" ht="15">
      <c r="C678" s="134"/>
    </row>
    <row r="679" spans="3:3" ht="15">
      <c r="C679" s="134"/>
    </row>
    <row r="680" spans="3:3" ht="15">
      <c r="C680" s="134"/>
    </row>
    <row r="681" spans="3:3" ht="15">
      <c r="C681" s="134"/>
    </row>
    <row r="682" spans="3:3" ht="15">
      <c r="C682" s="134"/>
    </row>
    <row r="683" spans="3:3" ht="15">
      <c r="C683" s="134"/>
    </row>
    <row r="684" spans="3:3" ht="15">
      <c r="C684" s="134"/>
    </row>
    <row r="685" spans="3:3" ht="15">
      <c r="C685" s="134"/>
    </row>
    <row r="686" spans="3:3" ht="15">
      <c r="C686" s="134"/>
    </row>
    <row r="687" spans="3:3" ht="15">
      <c r="C687" s="134"/>
    </row>
    <row r="688" spans="3:3" ht="15">
      <c r="C688" s="134"/>
    </row>
    <row r="689" spans="3:3" ht="15">
      <c r="C689" s="134"/>
    </row>
    <row r="690" spans="3:3" ht="15">
      <c r="C690" s="134"/>
    </row>
    <row r="691" spans="3:3" ht="15">
      <c r="C691" s="134"/>
    </row>
    <row r="692" spans="3:3" ht="15">
      <c r="C692" s="134"/>
    </row>
    <row r="693" spans="3:3" ht="15">
      <c r="C693" s="134"/>
    </row>
    <row r="694" spans="3:3" ht="15">
      <c r="C694" s="134"/>
    </row>
    <row r="695" spans="3:3" ht="15">
      <c r="C695" s="134"/>
    </row>
    <row r="696" spans="3:3" ht="15">
      <c r="C696" s="134"/>
    </row>
    <row r="697" spans="3:3" ht="15">
      <c r="C697" s="134"/>
    </row>
    <row r="698" spans="3:3" ht="15">
      <c r="C698" s="134"/>
    </row>
    <row r="699" spans="3:3" ht="15">
      <c r="C699" s="134"/>
    </row>
    <row r="700" spans="3:3" ht="15">
      <c r="C700" s="134"/>
    </row>
    <row r="701" spans="3:3" ht="15">
      <c r="C701" s="134"/>
    </row>
    <row r="702" spans="3:3" ht="15">
      <c r="C702" s="134"/>
    </row>
    <row r="703" spans="3:3" ht="15">
      <c r="C703" s="134"/>
    </row>
    <row r="704" spans="3:3" ht="15">
      <c r="C704" s="134"/>
    </row>
    <row r="705" spans="3:3" ht="15">
      <c r="C705" s="134"/>
    </row>
    <row r="706" spans="3:3" ht="15">
      <c r="C706" s="134"/>
    </row>
    <row r="707" spans="3:3" ht="15">
      <c r="C707" s="134"/>
    </row>
    <row r="708" spans="3:3" ht="15">
      <c r="C708" s="134"/>
    </row>
    <row r="709" spans="3:3" ht="15">
      <c r="C709" s="134"/>
    </row>
    <row r="710" spans="3:3" ht="15">
      <c r="C710" s="134"/>
    </row>
    <row r="711" spans="3:3" ht="15">
      <c r="C711" s="134"/>
    </row>
    <row r="712" spans="3:3" ht="15">
      <c r="C712" s="134"/>
    </row>
    <row r="713" spans="3:3" ht="15">
      <c r="C713" s="134"/>
    </row>
    <row r="714" spans="3:3" ht="15">
      <c r="C714" s="134"/>
    </row>
    <row r="715" spans="3:3" ht="15">
      <c r="C715" s="134"/>
    </row>
    <row r="716" spans="3:3" ht="15">
      <c r="C716" s="134"/>
    </row>
    <row r="717" spans="3:3" ht="15">
      <c r="C717" s="134"/>
    </row>
    <row r="718" spans="3:3" ht="15">
      <c r="C718" s="134"/>
    </row>
    <row r="719" spans="3:3" ht="15">
      <c r="C719" s="134"/>
    </row>
    <row r="720" spans="3:3" ht="15">
      <c r="C720" s="134"/>
    </row>
    <row r="721" spans="3:3" ht="15">
      <c r="C721" s="134"/>
    </row>
    <row r="722" spans="3:3" ht="15">
      <c r="C722" s="134"/>
    </row>
    <row r="723" spans="3:3" ht="15">
      <c r="C723" s="134"/>
    </row>
    <row r="724" spans="3:3" ht="15">
      <c r="C724" s="134"/>
    </row>
    <row r="725" spans="3:3" ht="15">
      <c r="C725" s="134"/>
    </row>
    <row r="726" spans="3:3" ht="15">
      <c r="C726" s="134"/>
    </row>
    <row r="727" spans="3:3" ht="15">
      <c r="C727" s="134"/>
    </row>
    <row r="728" spans="3:3" ht="15">
      <c r="C728" s="134"/>
    </row>
    <row r="729" spans="3:3" ht="15">
      <c r="C729" s="134"/>
    </row>
    <row r="730" spans="3:3" ht="15">
      <c r="C730" s="134"/>
    </row>
    <row r="731" spans="3:3" ht="15">
      <c r="C731" s="134"/>
    </row>
    <row r="732" spans="3:3" ht="15">
      <c r="C732" s="134"/>
    </row>
    <row r="733" spans="3:3" ht="15">
      <c r="C733" s="134"/>
    </row>
    <row r="734" spans="3:3" ht="15">
      <c r="C734" s="134"/>
    </row>
    <row r="735" spans="3:3" ht="15">
      <c r="C735" s="134"/>
    </row>
    <row r="736" spans="3:3" ht="15">
      <c r="C736" s="134"/>
    </row>
    <row r="737" spans="3:3" ht="15">
      <c r="C737" s="134"/>
    </row>
    <row r="738" spans="3:3" ht="15">
      <c r="C738" s="134"/>
    </row>
    <row r="739" spans="3:3" ht="15">
      <c r="C739" s="134"/>
    </row>
    <row r="740" spans="3:3" ht="15">
      <c r="C740" s="134"/>
    </row>
    <row r="741" spans="3:3" ht="15">
      <c r="C741" s="134"/>
    </row>
    <row r="742" spans="3:3" ht="15">
      <c r="C742" s="134"/>
    </row>
    <row r="743" spans="3:3" ht="15">
      <c r="C743" s="134"/>
    </row>
    <row r="744" spans="3:3" ht="15">
      <c r="C744" s="134"/>
    </row>
    <row r="745" spans="3:3" ht="15">
      <c r="C745" s="134"/>
    </row>
    <row r="746" spans="3:3" ht="15">
      <c r="C746" s="134"/>
    </row>
    <row r="747" spans="3:3" ht="15">
      <c r="C747" s="134"/>
    </row>
    <row r="748" spans="3:3" ht="15">
      <c r="C748" s="134"/>
    </row>
    <row r="749" spans="3:3" ht="15">
      <c r="C749" s="134"/>
    </row>
    <row r="750" spans="3:3" ht="15">
      <c r="C750" s="134"/>
    </row>
    <row r="751" spans="3:3" ht="15">
      <c r="C751" s="134"/>
    </row>
    <row r="752" spans="3:3" ht="15">
      <c r="C752" s="134"/>
    </row>
    <row r="753" spans="3:3" ht="15">
      <c r="C753" s="134"/>
    </row>
    <row r="754" spans="3:3" ht="15">
      <c r="C754" s="134"/>
    </row>
    <row r="755" spans="3:3" ht="15">
      <c r="C755" s="134"/>
    </row>
    <row r="756" spans="3:3" ht="15">
      <c r="C756" s="134"/>
    </row>
    <row r="757" spans="3:3" ht="15">
      <c r="C757" s="134"/>
    </row>
    <row r="758" spans="3:3" ht="15">
      <c r="C758" s="134"/>
    </row>
    <row r="759" spans="3:3" ht="15">
      <c r="C759" s="134"/>
    </row>
    <row r="760" spans="3:3" ht="15">
      <c r="C760" s="134"/>
    </row>
    <row r="761" spans="3:3" ht="15">
      <c r="C761" s="134"/>
    </row>
    <row r="762" spans="3:3" ht="15">
      <c r="C762" s="134"/>
    </row>
    <row r="763" spans="3:3" ht="15">
      <c r="C763" s="134"/>
    </row>
    <row r="764" spans="3:3" ht="15">
      <c r="C764" s="134"/>
    </row>
    <row r="765" spans="3:3" ht="15">
      <c r="C765" s="134"/>
    </row>
    <row r="766" spans="3:3" ht="15">
      <c r="C766" s="134"/>
    </row>
    <row r="767" spans="3:3" ht="15">
      <c r="C767" s="134"/>
    </row>
    <row r="768" spans="3:3" ht="15">
      <c r="C768" s="134"/>
    </row>
    <row r="769" spans="3:3" ht="15">
      <c r="C769" s="134"/>
    </row>
    <row r="770" spans="3:3" ht="15">
      <c r="C770" s="134"/>
    </row>
    <row r="771" spans="3:3" ht="15">
      <c r="C771" s="134"/>
    </row>
    <row r="772" spans="3:3" ht="15">
      <c r="C772" s="134"/>
    </row>
    <row r="773" spans="3:3" ht="15">
      <c r="C773" s="134"/>
    </row>
    <row r="774" spans="3:3" ht="15">
      <c r="C774" s="134"/>
    </row>
    <row r="775" spans="3:3" ht="15">
      <c r="C775" s="134"/>
    </row>
    <row r="776" spans="3:3" ht="15">
      <c r="C776" s="134"/>
    </row>
    <row r="777" spans="3:3" ht="15">
      <c r="C777" s="134"/>
    </row>
    <row r="778" spans="3:3" ht="15">
      <c r="C778" s="134"/>
    </row>
    <row r="779" spans="3:3" ht="15">
      <c r="C779" s="134"/>
    </row>
    <row r="780" spans="3:3" ht="15">
      <c r="C780" s="134"/>
    </row>
    <row r="781" spans="3:3" ht="15">
      <c r="C781" s="134"/>
    </row>
    <row r="782" spans="3:3" ht="15">
      <c r="C782" s="134"/>
    </row>
    <row r="783" spans="3:3" ht="15">
      <c r="C783" s="134"/>
    </row>
    <row r="784" spans="3:3" ht="15">
      <c r="C784" s="134"/>
    </row>
    <row r="785" spans="3:3" ht="15">
      <c r="C785" s="134"/>
    </row>
    <row r="786" spans="3:3" ht="15">
      <c r="C786" s="134"/>
    </row>
    <row r="787" spans="3:3" ht="15">
      <c r="C787" s="134"/>
    </row>
    <row r="788" spans="3:3" ht="15">
      <c r="C788" s="134"/>
    </row>
    <row r="789" spans="3:3" ht="15">
      <c r="C789" s="134"/>
    </row>
    <row r="790" spans="3:3" ht="15">
      <c r="C790" s="134"/>
    </row>
    <row r="791" spans="3:3" ht="15">
      <c r="C791" s="134"/>
    </row>
    <row r="792" spans="3:3" ht="15">
      <c r="C792" s="134"/>
    </row>
    <row r="793" spans="3:3" ht="15">
      <c r="C793" s="134"/>
    </row>
    <row r="794" spans="3:3" ht="15">
      <c r="C794" s="134"/>
    </row>
    <row r="795" spans="3:3" ht="15">
      <c r="C795" s="134"/>
    </row>
    <row r="796" spans="3:3" ht="15">
      <c r="C796" s="134"/>
    </row>
    <row r="797" spans="3:3" ht="15">
      <c r="C797" s="134"/>
    </row>
    <row r="798" spans="3:3" ht="15">
      <c r="C798" s="134"/>
    </row>
    <row r="799" spans="3:3" ht="15">
      <c r="C799" s="134"/>
    </row>
    <row r="800" spans="3:3" ht="15">
      <c r="C800" s="134"/>
    </row>
    <row r="801" spans="3:3" ht="15">
      <c r="C801" s="134"/>
    </row>
    <row r="802" spans="3:3" ht="15">
      <c r="C802" s="134"/>
    </row>
    <row r="803" spans="3:3" ht="15">
      <c r="C803" s="134"/>
    </row>
    <row r="804" spans="3:3" ht="15">
      <c r="C804" s="134"/>
    </row>
    <row r="805" spans="3:3" ht="15">
      <c r="C805" s="134"/>
    </row>
    <row r="806" spans="3:3" ht="15">
      <c r="C806" s="134"/>
    </row>
    <row r="807" spans="3:3" ht="15">
      <c r="C807" s="134"/>
    </row>
    <row r="808" spans="3:3" ht="15">
      <c r="C808" s="134"/>
    </row>
    <row r="809" spans="3:3" ht="15">
      <c r="C809" s="134"/>
    </row>
    <row r="810" spans="3:3" ht="15">
      <c r="C810" s="134"/>
    </row>
    <row r="811" spans="3:3" ht="15">
      <c r="C811" s="134"/>
    </row>
    <row r="812" spans="3:3" ht="15">
      <c r="C812" s="134"/>
    </row>
    <row r="813" spans="3:3" ht="15">
      <c r="C813" s="134"/>
    </row>
    <row r="814" spans="3:3" ht="15">
      <c r="C814" s="134"/>
    </row>
    <row r="815" spans="3:3" ht="15">
      <c r="C815" s="134"/>
    </row>
    <row r="816" spans="3:3" ht="15">
      <c r="C816" s="134"/>
    </row>
    <row r="817" spans="3:3" ht="15">
      <c r="C817" s="134"/>
    </row>
    <row r="818" spans="3:3" ht="15">
      <c r="C818" s="134"/>
    </row>
    <row r="819" spans="3:3" ht="15">
      <c r="C819" s="134"/>
    </row>
    <row r="820" spans="3:3" ht="15">
      <c r="C820" s="134"/>
    </row>
    <row r="821" spans="3:3" ht="15">
      <c r="C821" s="134"/>
    </row>
    <row r="822" spans="3:3" ht="15">
      <c r="C822" s="134"/>
    </row>
    <row r="823" spans="3:3" ht="15">
      <c r="C823" s="134"/>
    </row>
    <row r="824" spans="3:3" ht="15">
      <c r="C824" s="134"/>
    </row>
    <row r="825" spans="3:3" ht="15">
      <c r="C825" s="134"/>
    </row>
    <row r="826" spans="3:3" ht="15">
      <c r="C826" s="134"/>
    </row>
    <row r="827" spans="3:3" ht="15">
      <c r="C827" s="134"/>
    </row>
    <row r="828" spans="3:3" ht="15">
      <c r="C828" s="134"/>
    </row>
    <row r="829" spans="3:3" ht="15">
      <c r="C829" s="134"/>
    </row>
    <row r="830" spans="3:3" ht="15">
      <c r="C830" s="134"/>
    </row>
    <row r="831" spans="3:3" ht="15">
      <c r="C831" s="134"/>
    </row>
    <row r="832" spans="3:3" ht="15">
      <c r="C832" s="134"/>
    </row>
    <row r="833" spans="3:3" ht="15">
      <c r="C833" s="134"/>
    </row>
    <row r="834" spans="3:3" ht="15">
      <c r="C834" s="134"/>
    </row>
    <row r="835" spans="3:3" ht="15">
      <c r="C835" s="134"/>
    </row>
    <row r="836" spans="3:3" ht="15">
      <c r="C836" s="134"/>
    </row>
    <row r="837" spans="3:3" ht="15">
      <c r="C837" s="134"/>
    </row>
    <row r="838" spans="3:3" ht="15">
      <c r="C838" s="134"/>
    </row>
    <row r="839" spans="3:3" ht="15">
      <c r="C839" s="134"/>
    </row>
    <row r="840" spans="3:3" ht="15">
      <c r="C840" s="134"/>
    </row>
    <row r="841" spans="3:3" ht="15">
      <c r="C841" s="134"/>
    </row>
    <row r="842" spans="3:3" ht="15">
      <c r="C842" s="134"/>
    </row>
    <row r="843" spans="3:3" ht="15">
      <c r="C843" s="134"/>
    </row>
    <row r="844" spans="3:3" ht="15">
      <c r="C844" s="134"/>
    </row>
    <row r="845" spans="3:3" ht="15">
      <c r="C845" s="134"/>
    </row>
    <row r="846" spans="3:3" ht="15">
      <c r="C846" s="134"/>
    </row>
    <row r="847" spans="3:3" ht="15">
      <c r="C847" s="134"/>
    </row>
    <row r="848" spans="3:3" ht="15">
      <c r="C848" s="134"/>
    </row>
    <row r="849" spans="3:3" ht="15">
      <c r="C849" s="134"/>
    </row>
    <row r="850" spans="3:3" ht="15">
      <c r="C850" s="134"/>
    </row>
    <row r="851" spans="3:3" ht="15">
      <c r="C851" s="134"/>
    </row>
    <row r="852" spans="3:3" ht="15">
      <c r="C852" s="134"/>
    </row>
    <row r="853" spans="3:3" ht="15">
      <c r="C853" s="134"/>
    </row>
    <row r="854" spans="3:3" ht="15">
      <c r="C854" s="134"/>
    </row>
    <row r="855" spans="3:3" ht="15">
      <c r="C855" s="134"/>
    </row>
    <row r="856" spans="3:3" ht="15">
      <c r="C856" s="134"/>
    </row>
    <row r="857" spans="3:3" ht="15">
      <c r="C857" s="134"/>
    </row>
    <row r="858" spans="3:3" ht="15">
      <c r="C858" s="134"/>
    </row>
    <row r="859" spans="3:3" ht="15">
      <c r="C859" s="134"/>
    </row>
    <row r="860" spans="3:3" ht="15">
      <c r="C860" s="134"/>
    </row>
    <row r="861" spans="3:3" ht="15">
      <c r="C861" s="134"/>
    </row>
    <row r="862" spans="3:3" ht="15">
      <c r="C862" s="134"/>
    </row>
    <row r="863" spans="3:3" ht="15">
      <c r="C863" s="134"/>
    </row>
    <row r="864" spans="3:3" ht="15">
      <c r="C864" s="134"/>
    </row>
    <row r="865" spans="3:3" ht="15">
      <c r="C865" s="134"/>
    </row>
    <row r="866" spans="3:3" ht="15">
      <c r="C866" s="134"/>
    </row>
    <row r="867" spans="3:3" ht="15">
      <c r="C867" s="134"/>
    </row>
    <row r="868" spans="3:3" ht="15">
      <c r="C868" s="134"/>
    </row>
    <row r="869" spans="3:3" ht="15">
      <c r="C869" s="134"/>
    </row>
    <row r="870" spans="3:3" ht="15">
      <c r="C870" s="134"/>
    </row>
    <row r="871" spans="3:3" ht="15">
      <c r="C871" s="134"/>
    </row>
    <row r="872" spans="3:3" ht="15">
      <c r="C872" s="134"/>
    </row>
    <row r="873" spans="3:3" ht="15">
      <c r="C873" s="134"/>
    </row>
    <row r="874" spans="3:3" ht="15">
      <c r="C874" s="134"/>
    </row>
    <row r="875" spans="3:3" ht="15">
      <c r="C875" s="134"/>
    </row>
    <row r="876" spans="3:3" ht="15">
      <c r="C876" s="134"/>
    </row>
    <row r="877" spans="3:3" ht="15">
      <c r="C877" s="134"/>
    </row>
    <row r="878" spans="3:3" ht="15">
      <c r="C878" s="134"/>
    </row>
    <row r="879" spans="3:3" ht="15">
      <c r="C879" s="134"/>
    </row>
    <row r="880" spans="3:3" ht="15">
      <c r="C880" s="134"/>
    </row>
    <row r="881" spans="3:3" ht="15">
      <c r="C881" s="134"/>
    </row>
    <row r="882" spans="3:3" ht="15">
      <c r="C882" s="134"/>
    </row>
    <row r="883" spans="3:3" ht="15">
      <c r="C883" s="134"/>
    </row>
    <row r="884" spans="3:3" ht="15">
      <c r="C884" s="134"/>
    </row>
    <row r="885" spans="3:3" ht="15">
      <c r="C885" s="134"/>
    </row>
    <row r="886" spans="3:3" ht="15">
      <c r="C886" s="134"/>
    </row>
    <row r="887" spans="3:3" ht="15">
      <c r="C887" s="134"/>
    </row>
    <row r="888" spans="3:3" ht="15">
      <c r="C888" s="134"/>
    </row>
    <row r="889" spans="3:3" ht="15">
      <c r="C889" s="134"/>
    </row>
    <row r="890" spans="3:3" ht="15">
      <c r="C890" s="134"/>
    </row>
    <row r="891" spans="3:3" ht="15">
      <c r="C891" s="134"/>
    </row>
    <row r="892" spans="3:3" ht="15">
      <c r="C892" s="134"/>
    </row>
    <row r="893" spans="3:3" ht="15">
      <c r="C893" s="134"/>
    </row>
    <row r="894" spans="3:3" ht="15">
      <c r="C894" s="134"/>
    </row>
    <row r="895" spans="3:3" ht="15">
      <c r="C895" s="134"/>
    </row>
    <row r="896" spans="3:3" ht="15">
      <c r="C896" s="134"/>
    </row>
    <row r="897" spans="3:3" ht="15">
      <c r="C897" s="134"/>
    </row>
    <row r="898" spans="3:3" ht="15">
      <c r="C898" s="134"/>
    </row>
    <row r="899" spans="3:3" ht="15">
      <c r="C899" s="134"/>
    </row>
    <row r="900" spans="3:3" ht="15">
      <c r="C900" s="134"/>
    </row>
    <row r="901" spans="3:3" ht="15">
      <c r="C901" s="134"/>
    </row>
    <row r="902" spans="3:3" ht="15">
      <c r="C902" s="134"/>
    </row>
    <row r="903" spans="3:3" ht="15">
      <c r="C903" s="134"/>
    </row>
    <row r="904" spans="3:3" ht="15">
      <c r="C904" s="134"/>
    </row>
    <row r="905" spans="3:3" ht="15">
      <c r="C905" s="134"/>
    </row>
    <row r="906" spans="3:3" ht="15">
      <c r="C906" s="134"/>
    </row>
    <row r="907" spans="3:3" ht="15">
      <c r="C907" s="134"/>
    </row>
    <row r="908" spans="3:3" ht="15">
      <c r="C908" s="134"/>
    </row>
    <row r="909" spans="3:3" ht="15">
      <c r="C909" s="134"/>
    </row>
    <row r="910" spans="3:3" ht="15">
      <c r="C910" s="134"/>
    </row>
    <row r="911" spans="3:3" ht="15">
      <c r="C911" s="134"/>
    </row>
    <row r="912" spans="3:3" ht="15">
      <c r="C912" s="134"/>
    </row>
    <row r="913" spans="3:3" ht="15">
      <c r="C913" s="134"/>
    </row>
    <row r="914" spans="3:3" ht="15">
      <c r="C914" s="134"/>
    </row>
    <row r="915" spans="3:3" ht="15">
      <c r="C915" s="134"/>
    </row>
    <row r="916" spans="3:3" ht="15">
      <c r="C916" s="134"/>
    </row>
    <row r="917" spans="3:3" ht="15">
      <c r="C917" s="134"/>
    </row>
    <row r="918" spans="3:3" ht="15">
      <c r="C918" s="134"/>
    </row>
    <row r="919" spans="3:3" ht="15">
      <c r="C919" s="134"/>
    </row>
    <row r="920" spans="3:3" ht="15">
      <c r="C920" s="134"/>
    </row>
    <row r="921" spans="3:3" ht="15">
      <c r="C921" s="134"/>
    </row>
    <row r="922" spans="3:3" ht="15">
      <c r="C922" s="134"/>
    </row>
    <row r="923" spans="3:3" ht="15">
      <c r="C923" s="134"/>
    </row>
    <row r="924" spans="3:3" ht="15">
      <c r="C924" s="134"/>
    </row>
    <row r="925" spans="3:3" ht="15">
      <c r="C925" s="134"/>
    </row>
    <row r="926" spans="3:3" ht="15">
      <c r="C926" s="134"/>
    </row>
    <row r="927" spans="3:3" ht="15">
      <c r="C927" s="134"/>
    </row>
    <row r="928" spans="3:3" ht="15">
      <c r="C928" s="134"/>
    </row>
    <row r="929" spans="3:3" ht="15">
      <c r="C929" s="134"/>
    </row>
    <row r="930" spans="3:3" ht="15">
      <c r="C930" s="134"/>
    </row>
    <row r="931" spans="3:3" ht="15">
      <c r="C931" s="134"/>
    </row>
    <row r="932" spans="3:3" ht="15">
      <c r="C932" s="134"/>
    </row>
    <row r="933" spans="3:3" ht="15">
      <c r="C933" s="134"/>
    </row>
    <row r="934" spans="3:3" ht="15">
      <c r="C934" s="134"/>
    </row>
    <row r="935" spans="3:3" ht="15">
      <c r="C935" s="134"/>
    </row>
    <row r="936" spans="3:3" ht="15">
      <c r="C936" s="134"/>
    </row>
    <row r="937" spans="3:3" ht="15">
      <c r="C937" s="134"/>
    </row>
    <row r="938" spans="3:3" ht="15">
      <c r="C938" s="134"/>
    </row>
    <row r="939" spans="3:3" ht="15">
      <c r="C939" s="134"/>
    </row>
    <row r="940" spans="3:3" ht="15">
      <c r="C940" s="134"/>
    </row>
    <row r="941" spans="3:3" ht="15">
      <c r="C941" s="134"/>
    </row>
    <row r="942" spans="3:3" ht="15">
      <c r="C942" s="134"/>
    </row>
    <row r="943" spans="3:3" ht="15">
      <c r="C943" s="134"/>
    </row>
    <row r="944" spans="3:3" ht="15">
      <c r="C944" s="134"/>
    </row>
    <row r="945" spans="3:3" ht="15">
      <c r="C945" s="134"/>
    </row>
    <row r="946" spans="3:3" ht="15">
      <c r="C946" s="134"/>
    </row>
    <row r="947" spans="3:3" ht="15">
      <c r="C947" s="134"/>
    </row>
    <row r="948" spans="3:3" ht="15">
      <c r="C948" s="134"/>
    </row>
    <row r="949" spans="3:3" ht="15">
      <c r="C949" s="134"/>
    </row>
    <row r="950" spans="3:3" ht="15">
      <c r="C950" s="134"/>
    </row>
    <row r="951" spans="3:3" ht="15">
      <c r="C951" s="134"/>
    </row>
    <row r="952" spans="3:3" ht="15">
      <c r="C952" s="134"/>
    </row>
    <row r="953" spans="3:3" ht="15">
      <c r="C953" s="134"/>
    </row>
    <row r="954" spans="3:3" ht="15">
      <c r="C954" s="134"/>
    </row>
    <row r="955" spans="3:3" ht="15">
      <c r="C955" s="134"/>
    </row>
    <row r="956" spans="3:3" ht="15">
      <c r="C956" s="134"/>
    </row>
    <row r="957" spans="3:3" ht="15">
      <c r="C957" s="134"/>
    </row>
    <row r="958" spans="3:3" ht="15">
      <c r="C958" s="134"/>
    </row>
    <row r="959" spans="3:3" ht="15">
      <c r="C959" s="134"/>
    </row>
    <row r="960" spans="3:3" ht="15">
      <c r="C960" s="134"/>
    </row>
    <row r="961" spans="3:3" ht="15">
      <c r="C961" s="134"/>
    </row>
    <row r="962" spans="3:3" ht="15">
      <c r="C962" s="134"/>
    </row>
    <row r="963" spans="3:3" ht="15">
      <c r="C963" s="134"/>
    </row>
    <row r="964" spans="3:3" ht="15">
      <c r="C964" s="134"/>
    </row>
    <row r="965" spans="3:3" ht="15">
      <c r="C965" s="134"/>
    </row>
    <row r="966" spans="3:3" ht="15">
      <c r="C966" s="134"/>
    </row>
    <row r="967" spans="3:3" ht="15">
      <c r="C967" s="134"/>
    </row>
    <row r="968" spans="3:3" ht="15">
      <c r="C968" s="134"/>
    </row>
    <row r="969" spans="3:3" ht="15">
      <c r="C969" s="134"/>
    </row>
    <row r="970" spans="3:3" ht="15">
      <c r="C970" s="134"/>
    </row>
    <row r="971" spans="3:3" ht="15">
      <c r="C971" s="134"/>
    </row>
    <row r="972" spans="3:3" ht="15">
      <c r="C972" s="134"/>
    </row>
    <row r="973" spans="3:3" ht="15">
      <c r="C973" s="134"/>
    </row>
    <row r="974" spans="3:3" ht="15">
      <c r="C974" s="134"/>
    </row>
    <row r="975" spans="3:3" ht="15">
      <c r="C975" s="134"/>
    </row>
    <row r="976" spans="3:3" ht="15">
      <c r="C976" s="134"/>
    </row>
    <row r="977" spans="3:3" ht="15">
      <c r="C977" s="134"/>
    </row>
    <row r="978" spans="3:3" ht="15">
      <c r="C978" s="134"/>
    </row>
    <row r="979" spans="3:3" ht="15">
      <c r="C979" s="134"/>
    </row>
    <row r="980" spans="3:3" ht="15">
      <c r="C980" s="134"/>
    </row>
    <row r="981" spans="3:3" ht="15">
      <c r="C981" s="134"/>
    </row>
    <row r="982" spans="3:3" ht="15">
      <c r="C982" s="134"/>
    </row>
    <row r="983" spans="3:3" ht="15">
      <c r="C983" s="134"/>
    </row>
    <row r="984" spans="3:3" ht="15">
      <c r="C984" s="134"/>
    </row>
    <row r="985" spans="3:3" ht="15">
      <c r="C985" s="134"/>
    </row>
    <row r="986" spans="3:3" ht="15">
      <c r="C986" s="134"/>
    </row>
    <row r="987" spans="3:3" ht="15">
      <c r="C987" s="134"/>
    </row>
    <row r="988" spans="3:3" ht="15">
      <c r="C988" s="134"/>
    </row>
    <row r="989" spans="3:3" ht="15">
      <c r="C989" s="134"/>
    </row>
    <row r="990" spans="3:3" ht="15">
      <c r="C990" s="134"/>
    </row>
    <row r="991" spans="3:3" ht="15">
      <c r="C991" s="134"/>
    </row>
    <row r="992" spans="3:3" ht="15">
      <c r="C992" s="134"/>
    </row>
    <row r="993" spans="3:3" ht="15">
      <c r="C993" s="134"/>
    </row>
    <row r="994" spans="3:3" ht="15">
      <c r="C994" s="134"/>
    </row>
    <row r="995" spans="3:3" ht="15">
      <c r="C995" s="134"/>
    </row>
    <row r="996" spans="3:3" ht="15">
      <c r="C996" s="134"/>
    </row>
    <row r="997" spans="3:3" ht="15">
      <c r="C997" s="134"/>
    </row>
    <row r="998" spans="3:3" ht="15">
      <c r="C998" s="134"/>
    </row>
    <row r="999" spans="3:3" ht="15">
      <c r="C999" s="134"/>
    </row>
    <row r="1000" spans="3:3" ht="15">
      <c r="C1000" s="134"/>
    </row>
    <row r="1001" spans="3:3" ht="15">
      <c r="C1001" s="134"/>
    </row>
    <row r="1002" spans="3:3" ht="15">
      <c r="C1002" s="134"/>
    </row>
    <row r="1003" spans="3:3" ht="15">
      <c r="C1003" s="134"/>
    </row>
    <row r="1004" spans="3:3" ht="15">
      <c r="C1004" s="134"/>
    </row>
    <row r="1005" spans="3:3" ht="15">
      <c r="C1005" s="134"/>
    </row>
    <row r="1006" spans="3:3" ht="15">
      <c r="C1006" s="134"/>
    </row>
    <row r="1007" spans="3:3" ht="15">
      <c r="C1007" s="134"/>
    </row>
    <row r="1008" spans="3:3" ht="15">
      <c r="C1008" s="134"/>
    </row>
    <row r="1009" spans="3:3" ht="15">
      <c r="C1009" s="134"/>
    </row>
    <row r="1010" spans="3:3" ht="15">
      <c r="C1010" s="134"/>
    </row>
    <row r="1011" spans="3:3" ht="15">
      <c r="C1011" s="134"/>
    </row>
    <row r="1012" spans="3:3" ht="15">
      <c r="C1012" s="134"/>
    </row>
    <row r="1013" spans="3:3" ht="15">
      <c r="C1013" s="134"/>
    </row>
    <row r="1014" spans="3:3" ht="15">
      <c r="C1014" s="134"/>
    </row>
    <row r="1015" spans="3:3" ht="15">
      <c r="C1015" s="134"/>
    </row>
    <row r="1016" spans="3:3" ht="15">
      <c r="C1016" s="134"/>
    </row>
    <row r="1017" spans="3:3" ht="15">
      <c r="C1017" s="134"/>
    </row>
    <row r="1018" spans="3:3" ht="15">
      <c r="C1018" s="134"/>
    </row>
    <row r="1019" spans="3:3" ht="15">
      <c r="C1019" s="134"/>
    </row>
    <row r="1020" spans="3:3" ht="15">
      <c r="C1020" s="134"/>
    </row>
    <row r="1021" spans="3:3" ht="15">
      <c r="C1021" s="134"/>
    </row>
    <row r="1022" spans="3:3" ht="15">
      <c r="C1022" s="134"/>
    </row>
    <row r="1023" spans="3:3" ht="15">
      <c r="C1023" s="134"/>
    </row>
    <row r="1024" spans="3:3" ht="15">
      <c r="C1024" s="134"/>
    </row>
    <row r="1025" spans="3:3" ht="15">
      <c r="C1025" s="134"/>
    </row>
    <row r="1026" spans="3:3" ht="15">
      <c r="C1026" s="134"/>
    </row>
    <row r="1027" spans="3:3" ht="15">
      <c r="C1027" s="134"/>
    </row>
    <row r="1028" spans="3:3" ht="15">
      <c r="C1028" s="134"/>
    </row>
    <row r="1029" spans="3:3" ht="15">
      <c r="C1029" s="134"/>
    </row>
    <row r="1030" spans="3:3" ht="15">
      <c r="C1030" s="134"/>
    </row>
    <row r="1031" spans="3:3" ht="15">
      <c r="C1031" s="134"/>
    </row>
    <row r="1032" spans="3:3" ht="15">
      <c r="C1032" s="134"/>
    </row>
    <row r="1033" spans="3:3" ht="15">
      <c r="C1033" s="134"/>
    </row>
    <row r="1034" spans="3:3" ht="15">
      <c r="C1034" s="134"/>
    </row>
    <row r="1035" spans="3:3" ht="15">
      <c r="C1035" s="134"/>
    </row>
    <row r="1036" spans="3:3" ht="15">
      <c r="C1036" s="134"/>
    </row>
    <row r="1037" spans="3:3" ht="15">
      <c r="C1037" s="134"/>
    </row>
    <row r="1038" spans="3:3" ht="15">
      <c r="C1038" s="134"/>
    </row>
    <row r="1039" spans="3:3" ht="15">
      <c r="C1039" s="134"/>
    </row>
    <row r="1040" spans="3:3" ht="15">
      <c r="C1040" s="134"/>
    </row>
    <row r="1041" spans="3:3" ht="15">
      <c r="C1041" s="134"/>
    </row>
    <row r="1042" spans="3:3" ht="15">
      <c r="C1042" s="134"/>
    </row>
    <row r="1043" spans="3:3" ht="15">
      <c r="C1043" s="134"/>
    </row>
    <row r="1044" spans="3:3" ht="15">
      <c r="C1044" s="134"/>
    </row>
    <row r="1045" spans="3:3" ht="15">
      <c r="C1045" s="134"/>
    </row>
    <row r="1046" spans="3:3" ht="15">
      <c r="C1046" s="134"/>
    </row>
    <row r="1047" spans="3:3" ht="15">
      <c r="C1047" s="134"/>
    </row>
    <row r="1048" spans="3:3" ht="15">
      <c r="C1048" s="134"/>
    </row>
    <row r="1049" spans="3:3" ht="15">
      <c r="C1049" s="134"/>
    </row>
    <row r="1050" spans="3:3" ht="15">
      <c r="C1050" s="134"/>
    </row>
    <row r="1051" spans="3:3" ht="15">
      <c r="C1051" s="134"/>
    </row>
    <row r="1052" spans="3:3" ht="15">
      <c r="C1052" s="134"/>
    </row>
    <row r="1053" spans="3:3" ht="15">
      <c r="C1053" s="134"/>
    </row>
    <row r="1054" spans="3:3" ht="15">
      <c r="C1054" s="134"/>
    </row>
    <row r="1055" spans="3:3" ht="15">
      <c r="C1055" s="134"/>
    </row>
    <row r="1056" spans="3:3" ht="15">
      <c r="C1056" s="134"/>
    </row>
    <row r="1057" spans="3:3" ht="15">
      <c r="C1057" s="134"/>
    </row>
    <row r="1058" spans="3:3" ht="15">
      <c r="C1058" s="134"/>
    </row>
    <row r="1059" spans="3:3" ht="15">
      <c r="C1059" s="134"/>
    </row>
    <row r="1060" spans="3:3" ht="15">
      <c r="C1060" s="134"/>
    </row>
    <row r="1061" spans="3:3" ht="15">
      <c r="C1061" s="134"/>
    </row>
    <row r="1062" spans="3:3" ht="15">
      <c r="C1062" s="134"/>
    </row>
    <row r="1063" spans="3:3" ht="15">
      <c r="C1063" s="134"/>
    </row>
    <row r="1064" spans="3:3" ht="15">
      <c r="C1064" s="134"/>
    </row>
    <row r="1065" spans="3:3" ht="15">
      <c r="C1065" s="134"/>
    </row>
    <row r="1066" spans="3:3" ht="15">
      <c r="C1066" s="134"/>
    </row>
    <row r="1067" spans="3:3" ht="15">
      <c r="C1067" s="134"/>
    </row>
    <row r="1068" spans="3:3" ht="15">
      <c r="C1068" s="134"/>
    </row>
    <row r="1069" spans="3:3" ht="15">
      <c r="C1069" s="134"/>
    </row>
    <row r="1070" spans="3:3" ht="15">
      <c r="C1070" s="134"/>
    </row>
    <row r="1071" spans="3:3" ht="15">
      <c r="C1071" s="134"/>
    </row>
    <row r="1072" spans="3:3" ht="15">
      <c r="C1072" s="134"/>
    </row>
    <row r="1073" spans="3:3" ht="15">
      <c r="C1073" s="134"/>
    </row>
    <row r="1074" spans="3:3" ht="15">
      <c r="C1074" s="134"/>
    </row>
    <row r="1075" spans="3:3" ht="15">
      <c r="C1075" s="134"/>
    </row>
    <row r="1076" spans="3:3" ht="15">
      <c r="C1076" s="134"/>
    </row>
    <row r="1077" spans="3:3" ht="15">
      <c r="C1077" s="134"/>
    </row>
    <row r="1078" spans="3:3" ht="15">
      <c r="C1078" s="134"/>
    </row>
    <row r="1079" spans="3:3" ht="15">
      <c r="C1079" s="134"/>
    </row>
    <row r="1080" spans="3:3" ht="15">
      <c r="C1080" s="134"/>
    </row>
    <row r="1081" spans="3:3" ht="15">
      <c r="C1081" s="134"/>
    </row>
    <row r="1082" spans="3:3" ht="15">
      <c r="C1082" s="134"/>
    </row>
    <row r="1083" spans="3:3" ht="15">
      <c r="C1083" s="134"/>
    </row>
    <row r="1084" spans="3:3" ht="15">
      <c r="C1084" s="134"/>
    </row>
    <row r="1085" spans="3:3" ht="15">
      <c r="C1085" s="134"/>
    </row>
    <row r="1086" spans="3:3" ht="15">
      <c r="C1086" s="134"/>
    </row>
    <row r="1087" spans="3:3" ht="15">
      <c r="C1087" s="134"/>
    </row>
    <row r="1088" spans="3:3" ht="15">
      <c r="C1088" s="134"/>
    </row>
    <row r="1089" spans="3:3" ht="15">
      <c r="C1089" s="134"/>
    </row>
    <row r="1090" spans="3:3" ht="15">
      <c r="C1090" s="134"/>
    </row>
    <row r="1091" spans="3:3" ht="15">
      <c r="C1091" s="134"/>
    </row>
    <row r="1092" spans="3:3" ht="15">
      <c r="C1092" s="134"/>
    </row>
    <row r="1093" spans="3:3" ht="15">
      <c r="C1093" s="134"/>
    </row>
    <row r="1094" spans="3:3" ht="15">
      <c r="C1094" s="134"/>
    </row>
    <row r="1095" spans="3:3" ht="15">
      <c r="C1095" s="134"/>
    </row>
    <row r="1096" spans="3:3" ht="15">
      <c r="C1096" s="134"/>
    </row>
    <row r="1097" spans="3:3" ht="15">
      <c r="C1097" s="134"/>
    </row>
    <row r="1098" spans="3:3" ht="15">
      <c r="C1098" s="134"/>
    </row>
    <row r="1099" spans="3:3" ht="15">
      <c r="C1099" s="134"/>
    </row>
    <row r="1100" spans="3:3" ht="15">
      <c r="C1100" s="134"/>
    </row>
    <row r="1101" spans="3:3" ht="15">
      <c r="C1101" s="134"/>
    </row>
    <row r="1102" spans="3:3" ht="15">
      <c r="C1102" s="134"/>
    </row>
    <row r="1103" spans="3:3" ht="15">
      <c r="C1103" s="134"/>
    </row>
    <row r="1104" spans="3:3" ht="15">
      <c r="C1104" s="134"/>
    </row>
    <row r="1105" spans="3:3" ht="15">
      <c r="C1105" s="134"/>
    </row>
    <row r="1106" spans="3:3" ht="15">
      <c r="C1106" s="134"/>
    </row>
    <row r="1107" spans="3:3" ht="15">
      <c r="C1107" s="134"/>
    </row>
    <row r="1108" spans="3:3" ht="15">
      <c r="C1108" s="134"/>
    </row>
    <row r="1109" spans="3:3" ht="15">
      <c r="C1109" s="134"/>
    </row>
    <row r="1110" spans="3:3" ht="15">
      <c r="C1110" s="134"/>
    </row>
    <row r="1111" spans="3:3" ht="15">
      <c r="C1111" s="134"/>
    </row>
    <row r="1112" spans="3:3" ht="15">
      <c r="C1112" s="134"/>
    </row>
    <row r="1113" spans="3:3" ht="15">
      <c r="C1113" s="134"/>
    </row>
    <row r="1114" spans="3:3" ht="15">
      <c r="C1114" s="134"/>
    </row>
    <row r="1115" spans="3:3" ht="15">
      <c r="C1115" s="134"/>
    </row>
    <row r="1116" spans="3:3" ht="15">
      <c r="C1116" s="134"/>
    </row>
    <row r="1117" spans="3:3" ht="15">
      <c r="C1117" s="134"/>
    </row>
    <row r="1118" spans="3:3" ht="15">
      <c r="C1118" s="134"/>
    </row>
    <row r="1119" spans="3:3" ht="15">
      <c r="C1119" s="134"/>
    </row>
    <row r="1120" spans="3:3" ht="15">
      <c r="C1120" s="134"/>
    </row>
    <row r="1121" spans="3:3" ht="15">
      <c r="C1121" s="134"/>
    </row>
    <row r="1122" spans="3:3" ht="15">
      <c r="C1122" s="134"/>
    </row>
    <row r="1123" spans="3:3" ht="15">
      <c r="C1123" s="134"/>
    </row>
    <row r="1124" spans="3:3" ht="15">
      <c r="C1124" s="134"/>
    </row>
    <row r="1125" spans="3:3" ht="15">
      <c r="C1125" s="134"/>
    </row>
    <row r="1126" spans="3:3" ht="15">
      <c r="C1126" s="134"/>
    </row>
    <row r="1127" spans="3:3" ht="15">
      <c r="C1127" s="134"/>
    </row>
    <row r="1128" spans="3:3" ht="15">
      <c r="C1128" s="134"/>
    </row>
    <row r="1129" spans="3:3" ht="15">
      <c r="C1129" s="134"/>
    </row>
    <row r="1130" spans="3:3" ht="15">
      <c r="C1130" s="134"/>
    </row>
    <row r="1131" spans="3:3" ht="15">
      <c r="C1131" s="134"/>
    </row>
    <row r="1132" spans="3:3" ht="15">
      <c r="C1132" s="134"/>
    </row>
    <row r="1133" spans="3:3" ht="15">
      <c r="C1133" s="134"/>
    </row>
    <row r="1134" spans="3:3" ht="15">
      <c r="C1134" s="134"/>
    </row>
    <row r="1135" spans="3:3" ht="15">
      <c r="C1135" s="134"/>
    </row>
    <row r="1136" spans="3:3" ht="15">
      <c r="C1136" s="134"/>
    </row>
    <row r="1137" spans="3:3" ht="15">
      <c r="C1137" s="134"/>
    </row>
    <row r="1138" spans="3:3" ht="15">
      <c r="C1138" s="134"/>
    </row>
    <row r="1139" spans="3:3" ht="15">
      <c r="C1139" s="134"/>
    </row>
    <row r="1140" spans="3:3" ht="15">
      <c r="C1140" s="134"/>
    </row>
    <row r="1141" spans="3:3" ht="15">
      <c r="C1141" s="134"/>
    </row>
    <row r="1142" spans="3:3" ht="15">
      <c r="C1142" s="134"/>
    </row>
    <row r="1143" spans="3:3" ht="15">
      <c r="C1143" s="134"/>
    </row>
    <row r="1144" spans="3:3" ht="15">
      <c r="C1144" s="134"/>
    </row>
    <row r="1145" spans="3:3" ht="15">
      <c r="C1145" s="134"/>
    </row>
    <row r="1146" spans="3:3" ht="15">
      <c r="C1146" s="134"/>
    </row>
    <row r="1147" spans="3:3" ht="15">
      <c r="C1147" s="134"/>
    </row>
    <row r="1148" spans="3:3" ht="15">
      <c r="C1148" s="134"/>
    </row>
    <row r="1149" spans="3:3" ht="15">
      <c r="C1149" s="134"/>
    </row>
    <row r="1150" spans="3:3" ht="15">
      <c r="C1150" s="134"/>
    </row>
    <row r="1151" spans="3:3" ht="15">
      <c r="C1151" s="134"/>
    </row>
    <row r="1152" spans="3:3" ht="15">
      <c r="C1152" s="134"/>
    </row>
    <row r="1153" spans="3:3" ht="15">
      <c r="C1153" s="134"/>
    </row>
    <row r="1154" spans="3:3" ht="15">
      <c r="C1154" s="134"/>
    </row>
    <row r="1155" spans="3:3" ht="15">
      <c r="C1155" s="134"/>
    </row>
    <row r="1156" spans="3:3" ht="15">
      <c r="C1156" s="134"/>
    </row>
    <row r="1157" spans="3:3" ht="15">
      <c r="C1157" s="134"/>
    </row>
    <row r="1158" spans="3:3" ht="15">
      <c r="C1158" s="134"/>
    </row>
    <row r="1159" spans="3:3" ht="15">
      <c r="C1159" s="134"/>
    </row>
    <row r="1160" spans="3:3" ht="15">
      <c r="C1160" s="134"/>
    </row>
    <row r="1161" spans="3:3" ht="15">
      <c r="C1161" s="134"/>
    </row>
    <row r="1162" spans="3:3" ht="15">
      <c r="C1162" s="134"/>
    </row>
    <row r="1163" spans="3:3" ht="15">
      <c r="C1163" s="134"/>
    </row>
    <row r="1164" spans="3:3" ht="15">
      <c r="C1164" s="134"/>
    </row>
    <row r="1165" spans="3:3" ht="15">
      <c r="C1165" s="134"/>
    </row>
    <row r="1166" spans="3:3" ht="15">
      <c r="C1166" s="134"/>
    </row>
    <row r="1167" spans="3:3" ht="15">
      <c r="C1167" s="134"/>
    </row>
    <row r="1168" spans="3:3" ht="15">
      <c r="C1168" s="134"/>
    </row>
    <row r="1169" spans="3:3" ht="15">
      <c r="C1169" s="134"/>
    </row>
    <row r="1170" spans="3:3" ht="15">
      <c r="C1170" s="134"/>
    </row>
    <row r="1171" spans="3:3" ht="15">
      <c r="C1171" s="134"/>
    </row>
    <row r="1172" spans="3:3" ht="15">
      <c r="C1172" s="134"/>
    </row>
    <row r="1173" spans="3:3" ht="15">
      <c r="C1173" s="134"/>
    </row>
    <row r="1174" spans="3:3" ht="15">
      <c r="C1174" s="134"/>
    </row>
    <row r="1175" spans="3:3" ht="15">
      <c r="C1175" s="134"/>
    </row>
    <row r="1176" spans="3:3" ht="15">
      <c r="C1176" s="134"/>
    </row>
    <row r="1177" spans="3:3" ht="15">
      <c r="C1177" s="134"/>
    </row>
    <row r="1178" spans="3:3" ht="15">
      <c r="C1178" s="134"/>
    </row>
    <row r="1179" spans="3:3" ht="15">
      <c r="C1179" s="134"/>
    </row>
    <row r="1180" spans="3:3" ht="15">
      <c r="C1180" s="134"/>
    </row>
    <row r="1181" spans="3:3" ht="15">
      <c r="C1181" s="134"/>
    </row>
    <row r="1182" spans="3:3" ht="15">
      <c r="C1182" s="134"/>
    </row>
    <row r="1183" spans="3:3" ht="15">
      <c r="C1183" s="134"/>
    </row>
    <row r="1184" spans="3:3" ht="15">
      <c r="C1184" s="134"/>
    </row>
    <row r="1185" spans="3:3" ht="15">
      <c r="C1185" s="134"/>
    </row>
    <row r="1186" spans="3:3" ht="15">
      <c r="C1186" s="134"/>
    </row>
    <row r="1187" spans="3:3" ht="15">
      <c r="C1187" s="134"/>
    </row>
    <row r="1188" spans="3:3" ht="15">
      <c r="C1188" s="134"/>
    </row>
    <row r="1189" spans="3:3" ht="15">
      <c r="C1189" s="134"/>
    </row>
    <row r="1190" spans="3:3" ht="15">
      <c r="C1190" s="134"/>
    </row>
    <row r="1191" spans="3:3" ht="15">
      <c r="C1191" s="134"/>
    </row>
    <row r="1192" spans="3:3" ht="15">
      <c r="C1192" s="134"/>
    </row>
    <row r="1193" spans="3:3" ht="15">
      <c r="C1193" s="134"/>
    </row>
    <row r="1194" spans="3:3" ht="15">
      <c r="C1194" s="134"/>
    </row>
    <row r="1195" spans="3:3" ht="15">
      <c r="C1195" s="134"/>
    </row>
    <row r="1196" spans="3:3" ht="15">
      <c r="C1196" s="134"/>
    </row>
    <row r="1197" spans="3:3" ht="15">
      <c r="C1197" s="134"/>
    </row>
    <row r="1198" spans="3:3" ht="15">
      <c r="C1198" s="134"/>
    </row>
    <row r="1199" spans="3:3" ht="15">
      <c r="C1199" s="134"/>
    </row>
    <row r="1200" spans="3:3" ht="15">
      <c r="C1200" s="134"/>
    </row>
    <row r="1201" spans="3:3" ht="15">
      <c r="C1201" s="134"/>
    </row>
    <row r="1202" spans="3:3" ht="15">
      <c r="C1202" s="134"/>
    </row>
    <row r="1203" spans="3:3" ht="15">
      <c r="C1203" s="134"/>
    </row>
    <row r="1204" spans="3:3" ht="15">
      <c r="C1204" s="134"/>
    </row>
    <row r="1205" spans="3:3" ht="15">
      <c r="C1205" s="134"/>
    </row>
    <row r="1206" spans="3:3" ht="15">
      <c r="C1206" s="134"/>
    </row>
    <row r="1207" spans="3:3" ht="15">
      <c r="C1207" s="134"/>
    </row>
    <row r="1208" spans="3:3" ht="15">
      <c r="C1208" s="134"/>
    </row>
    <row r="1209" spans="3:3" ht="15">
      <c r="C1209" s="134"/>
    </row>
    <row r="1210" spans="3:3" ht="15">
      <c r="C1210" s="134"/>
    </row>
    <row r="1211" spans="3:3" ht="15">
      <c r="C1211" s="134"/>
    </row>
    <row r="1212" spans="3:3" ht="15">
      <c r="C1212" s="134"/>
    </row>
    <row r="1213" spans="3:3" ht="15">
      <c r="C1213" s="134"/>
    </row>
    <row r="1214" spans="3:3" ht="15">
      <c r="C1214" s="134"/>
    </row>
    <row r="1215" spans="3:3" ht="15">
      <c r="C1215" s="134"/>
    </row>
    <row r="1216" spans="3:3" ht="15">
      <c r="C1216" s="134"/>
    </row>
    <row r="1217" spans="3:3" ht="15">
      <c r="C1217" s="134"/>
    </row>
    <row r="1218" spans="3:3" ht="15">
      <c r="C1218" s="134"/>
    </row>
    <row r="1219" spans="3:3" ht="15">
      <c r="C1219" s="134"/>
    </row>
    <row r="1220" spans="3:3" ht="15">
      <c r="C1220" s="134"/>
    </row>
    <row r="1221" spans="3:3" ht="15">
      <c r="C1221" s="134"/>
    </row>
    <row r="1222" spans="3:3" ht="15">
      <c r="C1222" s="134"/>
    </row>
    <row r="1223" spans="3:3" ht="15">
      <c r="C1223" s="134"/>
    </row>
    <row r="1224" spans="3:3" ht="15">
      <c r="C1224" s="134"/>
    </row>
    <row r="1225" spans="3:3" ht="15">
      <c r="C1225" s="134"/>
    </row>
    <row r="1226" spans="3:3" ht="15">
      <c r="C1226" s="134"/>
    </row>
    <row r="1227" spans="3:3" ht="15">
      <c r="C1227" s="134"/>
    </row>
    <row r="1228" spans="3:3" ht="15">
      <c r="C1228" s="134"/>
    </row>
    <row r="1229" spans="3:3" ht="15">
      <c r="C1229" s="134"/>
    </row>
    <row r="1230" spans="3:3" ht="15">
      <c r="C1230" s="134"/>
    </row>
    <row r="1231" spans="3:3" ht="15">
      <c r="C1231" s="134"/>
    </row>
    <row r="1232" spans="3:3" ht="15">
      <c r="C1232" s="134"/>
    </row>
    <row r="1233" spans="3:3" ht="15">
      <c r="C1233" s="134"/>
    </row>
    <row r="1234" spans="3:3" ht="15">
      <c r="C1234" s="134"/>
    </row>
    <row r="1235" spans="3:3" ht="15">
      <c r="C1235" s="134"/>
    </row>
    <row r="1236" spans="3:3" ht="15">
      <c r="C1236" s="134"/>
    </row>
    <row r="1237" spans="3:3" ht="15">
      <c r="C1237" s="134"/>
    </row>
    <row r="1238" spans="3:3" ht="15">
      <c r="C1238" s="134"/>
    </row>
    <row r="1239" spans="3:3" ht="15">
      <c r="C1239" s="134"/>
    </row>
    <row r="1240" spans="3:3" ht="15">
      <c r="C1240" s="134"/>
    </row>
    <row r="1241" spans="3:3" ht="15">
      <c r="C1241" s="134"/>
    </row>
    <row r="1242" spans="3:3" ht="15">
      <c r="C1242" s="134"/>
    </row>
    <row r="1243" spans="3:3" ht="15">
      <c r="C1243" s="134"/>
    </row>
    <row r="1244" spans="3:3" ht="15">
      <c r="C1244" s="134"/>
    </row>
    <row r="1245" spans="3:3" ht="15">
      <c r="C1245" s="134"/>
    </row>
    <row r="1246" spans="3:3" ht="15">
      <c r="C1246" s="134"/>
    </row>
    <row r="1247" spans="3:3" ht="15">
      <c r="C1247" s="134"/>
    </row>
    <row r="1248" spans="3:3" ht="15">
      <c r="C1248" s="134"/>
    </row>
    <row r="1249" spans="3:3" ht="15">
      <c r="C1249" s="134"/>
    </row>
    <row r="1250" spans="3:3" ht="15">
      <c r="C1250" s="134"/>
    </row>
    <row r="1251" spans="3:3" ht="15">
      <c r="C1251" s="134"/>
    </row>
    <row r="1252" spans="3:3" ht="15">
      <c r="C1252" s="134"/>
    </row>
    <row r="1253" spans="3:3" ht="15">
      <c r="C1253" s="134"/>
    </row>
    <row r="1254" spans="3:3" ht="15">
      <c r="C1254" s="134"/>
    </row>
    <row r="1255" spans="3:3" ht="15">
      <c r="C1255" s="134"/>
    </row>
    <row r="1256" spans="3:3" ht="15">
      <c r="C1256" s="134"/>
    </row>
    <row r="1257" spans="3:3" ht="15">
      <c r="C1257" s="134"/>
    </row>
    <row r="1258" spans="3:3" ht="15">
      <c r="C1258" s="134"/>
    </row>
    <row r="1259" spans="3:3" ht="15">
      <c r="C1259" s="134"/>
    </row>
    <row r="1260" spans="3:3" ht="15">
      <c r="C1260" s="134"/>
    </row>
    <row r="1261" spans="3:3" ht="15">
      <c r="C1261" s="134"/>
    </row>
    <row r="1262" spans="3:3" ht="15">
      <c r="C1262" s="134"/>
    </row>
    <row r="1263" spans="3:3" ht="15">
      <c r="C1263" s="134"/>
    </row>
    <row r="1264" spans="3:3" ht="15">
      <c r="C1264" s="134"/>
    </row>
    <row r="1265" spans="3:3" ht="15">
      <c r="C1265" s="134"/>
    </row>
    <row r="1266" spans="3:3" ht="15">
      <c r="C1266" s="134"/>
    </row>
    <row r="1267" spans="3:3" ht="15">
      <c r="C1267" s="134"/>
    </row>
    <row r="1268" spans="3:3" ht="15">
      <c r="C1268" s="134"/>
    </row>
    <row r="1269" spans="3:3" ht="15">
      <c r="C1269" s="134"/>
    </row>
    <row r="1270" spans="3:3" ht="15">
      <c r="C1270" s="134"/>
    </row>
    <row r="1271" spans="3:3" ht="15">
      <c r="C1271" s="134"/>
    </row>
    <row r="1272" spans="3:3" ht="15">
      <c r="C1272" s="134"/>
    </row>
    <row r="1273" spans="3:3" ht="15">
      <c r="C1273" s="134"/>
    </row>
    <row r="1274" spans="3:3" ht="15">
      <c r="C1274" s="134"/>
    </row>
    <row r="1275" spans="3:3" ht="15">
      <c r="C1275" s="134"/>
    </row>
    <row r="1276" spans="3:3" ht="15">
      <c r="C1276" s="134"/>
    </row>
    <row r="1277" spans="3:3" ht="15">
      <c r="C1277" s="134"/>
    </row>
    <row r="1278" spans="3:3" ht="15">
      <c r="C1278" s="134"/>
    </row>
    <row r="1279" spans="3:3" ht="15">
      <c r="C1279" s="134"/>
    </row>
    <row r="1280" spans="3:3" ht="15">
      <c r="C1280" s="134"/>
    </row>
    <row r="1281" spans="3:3" ht="15">
      <c r="C1281" s="134"/>
    </row>
    <row r="1282" spans="3:3" ht="15">
      <c r="C1282" s="134"/>
    </row>
    <row r="1283" spans="3:3" ht="15">
      <c r="C1283" s="134"/>
    </row>
    <row r="1284" spans="3:3" ht="15">
      <c r="C1284" s="134"/>
    </row>
    <row r="1285" spans="3:3" ht="15">
      <c r="C1285" s="134"/>
    </row>
    <row r="1286" spans="3:3" ht="15">
      <c r="C1286" s="134"/>
    </row>
    <row r="1287" spans="3:3" ht="15">
      <c r="C1287" s="134"/>
    </row>
    <row r="1288" spans="3:3" ht="15">
      <c r="C1288" s="134"/>
    </row>
    <row r="1289" spans="3:3" ht="15">
      <c r="C1289" s="134"/>
    </row>
    <row r="1290" spans="3:3" ht="15">
      <c r="C1290" s="134"/>
    </row>
    <row r="1291" spans="3:3" ht="15">
      <c r="C1291" s="134"/>
    </row>
    <row r="1292" spans="3:3" ht="15">
      <c r="C1292" s="134"/>
    </row>
    <row r="1293" spans="3:3" ht="15">
      <c r="C1293" s="134"/>
    </row>
    <row r="1294" spans="3:3" ht="15">
      <c r="C1294" s="134"/>
    </row>
    <row r="1295" spans="3:3" ht="15">
      <c r="C1295" s="134"/>
    </row>
    <row r="1296" spans="3:3" ht="15">
      <c r="C1296" s="134"/>
    </row>
    <row r="1297" spans="3:3" ht="15">
      <c r="C1297" s="134"/>
    </row>
    <row r="1298" spans="3:3" ht="15">
      <c r="C1298" s="134"/>
    </row>
    <row r="1299" spans="3:3" ht="15">
      <c r="C1299" s="134"/>
    </row>
    <row r="1300" spans="3:3" ht="15">
      <c r="C1300" s="134"/>
    </row>
    <row r="1301" spans="3:3" ht="15">
      <c r="C1301" s="134"/>
    </row>
    <row r="1302" spans="3:3" ht="15">
      <c r="C1302" s="134"/>
    </row>
    <row r="1303" spans="3:3" ht="15">
      <c r="C1303" s="134"/>
    </row>
    <row r="1304" spans="3:3" ht="15">
      <c r="C1304" s="134"/>
    </row>
    <row r="1305" spans="3:3" ht="15">
      <c r="C1305" s="134"/>
    </row>
    <row r="1306" spans="3:3" ht="15">
      <c r="C1306" s="134"/>
    </row>
    <row r="1307" spans="3:3" ht="15">
      <c r="C1307" s="134"/>
    </row>
    <row r="1308" spans="3:3" ht="15">
      <c r="C1308" s="134"/>
    </row>
    <row r="1309" spans="3:3" ht="15">
      <c r="C1309" s="134"/>
    </row>
    <row r="1310" spans="3:3" ht="15">
      <c r="C1310" s="134"/>
    </row>
    <row r="1311" spans="3:3" ht="15">
      <c r="C1311" s="134"/>
    </row>
    <row r="1312" spans="3:3" ht="15">
      <c r="C1312" s="134"/>
    </row>
    <row r="1313" spans="3:3" ht="15">
      <c r="C1313" s="134"/>
    </row>
    <row r="1314" spans="3:3" ht="15">
      <c r="C1314" s="134"/>
    </row>
    <row r="1315" spans="3:3" ht="15">
      <c r="C1315" s="134"/>
    </row>
    <row r="1316" spans="3:3" ht="15">
      <c r="C1316" s="134"/>
    </row>
    <row r="1317" spans="3:3" ht="15">
      <c r="C1317" s="134"/>
    </row>
    <row r="1318" spans="3:3" ht="15">
      <c r="C1318" s="134"/>
    </row>
    <row r="1319" spans="3:3" ht="15">
      <c r="C1319" s="134"/>
    </row>
    <row r="1320" spans="3:3" ht="15">
      <c r="C1320" s="134"/>
    </row>
    <row r="1321" spans="3:3" ht="15">
      <c r="C1321" s="134"/>
    </row>
    <row r="1322" spans="3:3" ht="15">
      <c r="C1322" s="134"/>
    </row>
    <row r="1323" spans="3:3" ht="15">
      <c r="C1323" s="134"/>
    </row>
    <row r="1324" spans="3:3" ht="15">
      <c r="C1324" s="134"/>
    </row>
    <row r="1325" spans="3:3" ht="15">
      <c r="C1325" s="134"/>
    </row>
    <row r="1326" spans="3:3" ht="15">
      <c r="C1326" s="134"/>
    </row>
    <row r="1327" spans="3:3" ht="15">
      <c r="C1327" s="134"/>
    </row>
    <row r="1328" spans="3:3" ht="15">
      <c r="C1328" s="134"/>
    </row>
    <row r="1329" spans="3:3" ht="15">
      <c r="C1329" s="134"/>
    </row>
    <row r="1330" spans="3:3" ht="15">
      <c r="C1330" s="134"/>
    </row>
    <row r="1331" spans="3:3" ht="15">
      <c r="C1331" s="134"/>
    </row>
    <row r="1332" spans="3:3" ht="15">
      <c r="C1332" s="134"/>
    </row>
    <row r="1333" spans="3:3" ht="15">
      <c r="C1333" s="134"/>
    </row>
    <row r="1334" spans="3:3" ht="15">
      <c r="C1334" s="134"/>
    </row>
    <row r="1335" spans="3:3" ht="15">
      <c r="C1335" s="134"/>
    </row>
    <row r="1336" spans="3:3" ht="15">
      <c r="C1336" s="134"/>
    </row>
    <row r="1337" spans="3:3" ht="15">
      <c r="C1337" s="134"/>
    </row>
    <row r="1338" spans="3:3" ht="15">
      <c r="C1338" s="134"/>
    </row>
    <row r="1339" spans="3:3" ht="15">
      <c r="C1339" s="134"/>
    </row>
    <row r="1340" spans="3:3" ht="15">
      <c r="C1340" s="134"/>
    </row>
    <row r="1341" spans="3:3" ht="15">
      <c r="C1341" s="134"/>
    </row>
    <row r="1342" spans="3:3" ht="15">
      <c r="C1342" s="134"/>
    </row>
    <row r="1343" spans="3:3" ht="15">
      <c r="C1343" s="134"/>
    </row>
    <row r="1344" spans="3:3" ht="15">
      <c r="C1344" s="134"/>
    </row>
    <row r="1345" spans="3:3" ht="15">
      <c r="C1345" s="134"/>
    </row>
    <row r="1346" spans="3:3" ht="15">
      <c r="C1346" s="134"/>
    </row>
    <row r="1347" spans="3:3" ht="15">
      <c r="C1347" s="134"/>
    </row>
    <row r="1348" spans="3:3" ht="15">
      <c r="C1348" s="134"/>
    </row>
    <row r="1349" spans="3:3" ht="15">
      <c r="C1349" s="134"/>
    </row>
    <row r="1350" spans="3:3" ht="15">
      <c r="C1350" s="134"/>
    </row>
    <row r="1351" spans="3:3" ht="15">
      <c r="C1351" s="134"/>
    </row>
    <row r="1352" spans="3:3" ht="15">
      <c r="C1352" s="134"/>
    </row>
    <row r="1353" spans="3:3" ht="15">
      <c r="C1353" s="134"/>
    </row>
    <row r="1354" spans="3:3" ht="15">
      <c r="C1354" s="134"/>
    </row>
    <row r="1355" spans="3:3" ht="15">
      <c r="C1355" s="134"/>
    </row>
    <row r="1356" spans="3:3" ht="15">
      <c r="C1356" s="134"/>
    </row>
    <row r="1357" spans="3:3" ht="15">
      <c r="C1357" s="134"/>
    </row>
    <row r="1358" spans="3:3" ht="15">
      <c r="C1358" s="134"/>
    </row>
    <row r="1359" spans="3:3" ht="15">
      <c r="C1359" s="134"/>
    </row>
    <row r="1360" spans="3:3" ht="15">
      <c r="C1360" s="134"/>
    </row>
    <row r="1361" spans="3:3" ht="15">
      <c r="C1361" s="134"/>
    </row>
    <row r="1362" spans="3:3" ht="15">
      <c r="C1362" s="134"/>
    </row>
    <row r="1363" spans="3:3" ht="15">
      <c r="C1363" s="134"/>
    </row>
    <row r="1364" spans="3:3" ht="15">
      <c r="C1364" s="134"/>
    </row>
    <row r="1365" spans="3:3" ht="15">
      <c r="C1365" s="134"/>
    </row>
    <row r="1366" spans="3:3" ht="15">
      <c r="C1366" s="134"/>
    </row>
    <row r="1367" spans="3:3" ht="15">
      <c r="C1367" s="134"/>
    </row>
    <row r="1368" spans="3:3" ht="15">
      <c r="C1368" s="134"/>
    </row>
    <row r="1369" spans="3:3" ht="15">
      <c r="C1369" s="134"/>
    </row>
    <row r="1370" spans="3:3" ht="15">
      <c r="C1370" s="134"/>
    </row>
    <row r="1371" spans="3:3" ht="15">
      <c r="C1371" s="134"/>
    </row>
    <row r="1372" spans="3:3" ht="15">
      <c r="C1372" s="134"/>
    </row>
    <row r="1373" spans="3:3" ht="15">
      <c r="C1373" s="134"/>
    </row>
    <row r="1374" spans="3:3" ht="15">
      <c r="C1374" s="134"/>
    </row>
    <row r="1375" spans="3:3" ht="15">
      <c r="C1375" s="134"/>
    </row>
    <row r="1376" spans="3:3" ht="15">
      <c r="C1376" s="134"/>
    </row>
    <row r="1377" spans="3:3" ht="15">
      <c r="C1377" s="134"/>
    </row>
    <row r="1378" spans="3:3" ht="15">
      <c r="C1378" s="134"/>
    </row>
    <row r="1379" spans="3:3" ht="15">
      <c r="C1379" s="134"/>
    </row>
    <row r="1380" spans="3:3" ht="15">
      <c r="C1380" s="134"/>
    </row>
    <row r="1381" spans="3:3" ht="15">
      <c r="C1381" s="134"/>
    </row>
    <row r="1382" spans="3:3" ht="15">
      <c r="C1382" s="134"/>
    </row>
    <row r="1383" spans="3:3" ht="15">
      <c r="C1383" s="134"/>
    </row>
    <row r="1384" spans="3:3" ht="15">
      <c r="C1384" s="134"/>
    </row>
    <row r="1385" spans="3:3" ht="15">
      <c r="C1385" s="134"/>
    </row>
    <row r="1386" spans="3:3" ht="15">
      <c r="C1386" s="134"/>
    </row>
    <row r="1387" spans="3:3" ht="15">
      <c r="C1387" s="134"/>
    </row>
    <row r="1388" spans="3:3" ht="15">
      <c r="C1388" s="134"/>
    </row>
    <row r="1389" spans="3:3" ht="15">
      <c r="C1389" s="134"/>
    </row>
    <row r="1390" spans="3:3" ht="15">
      <c r="C1390" s="134"/>
    </row>
    <row r="1391" spans="3:3" ht="15">
      <c r="C1391" s="134"/>
    </row>
    <row r="1392" spans="3:3" ht="15">
      <c r="C1392" s="134"/>
    </row>
    <row r="1393" spans="3:3" ht="15">
      <c r="C1393" s="134"/>
    </row>
    <row r="1394" spans="3:3" ht="15">
      <c r="C1394" s="134"/>
    </row>
    <row r="1395" spans="3:3" ht="15">
      <c r="C1395" s="134"/>
    </row>
    <row r="1396" spans="3:3" ht="15">
      <c r="C1396" s="134"/>
    </row>
    <row r="1397" spans="3:3" ht="15">
      <c r="C1397" s="134"/>
    </row>
    <row r="1398" spans="3:3" ht="15">
      <c r="C1398" s="134"/>
    </row>
    <row r="1399" spans="3:3" ht="15">
      <c r="C1399" s="134"/>
    </row>
    <row r="1400" spans="3:3" ht="15">
      <c r="C1400" s="134"/>
    </row>
    <row r="1401" spans="3:3" ht="15">
      <c r="C1401" s="134"/>
    </row>
    <row r="1402" spans="3:3" ht="15">
      <c r="C1402" s="134"/>
    </row>
    <row r="1403" spans="3:3" ht="15">
      <c r="C1403" s="134"/>
    </row>
    <row r="1404" spans="3:3" ht="15">
      <c r="C1404" s="134"/>
    </row>
    <row r="1405" spans="3:3" ht="15">
      <c r="C1405" s="134"/>
    </row>
    <row r="1406" spans="3:3" ht="15">
      <c r="C1406" s="134"/>
    </row>
    <row r="1407" spans="3:3" ht="15">
      <c r="C1407" s="134"/>
    </row>
    <row r="1408" spans="3:3" ht="15">
      <c r="C1408" s="134"/>
    </row>
    <row r="1409" spans="3:3" ht="15">
      <c r="C1409" s="134"/>
    </row>
    <row r="1410" spans="3:3" ht="15">
      <c r="C1410" s="134"/>
    </row>
    <row r="1411" spans="3:3" ht="15">
      <c r="C1411" s="134"/>
    </row>
    <row r="1412" spans="3:3" ht="15">
      <c r="C1412" s="134"/>
    </row>
    <row r="1413" spans="3:3" ht="15">
      <c r="C1413" s="134"/>
    </row>
    <row r="1414" spans="3:3" ht="15">
      <c r="C1414" s="134"/>
    </row>
    <row r="1415" spans="3:3" ht="15">
      <c r="C1415" s="134"/>
    </row>
    <row r="1416" spans="3:3" ht="15">
      <c r="C1416" s="134"/>
    </row>
    <row r="1417" spans="3:3" ht="15">
      <c r="C1417" s="134"/>
    </row>
    <row r="1418" spans="3:3" ht="15">
      <c r="C1418" s="134"/>
    </row>
    <row r="1419" spans="3:3" ht="15">
      <c r="C1419" s="134"/>
    </row>
    <row r="1420" spans="3:3" ht="15">
      <c r="C1420" s="134"/>
    </row>
  </sheetData>
  <autoFilter ref="A9:Q133">
    <filterColumn colId="0">
      <filters>
        <filter val="IN"/>
      </filters>
    </filterColumn>
  </autoFilter>
  <mergeCells count="8">
    <mergeCell ref="M7:N7"/>
    <mergeCell ref="C4:L4"/>
    <mergeCell ref="C5:L5"/>
    <mergeCell ref="C7:C8"/>
    <mergeCell ref="D7:D8"/>
    <mergeCell ref="E7:F7"/>
    <mergeCell ref="G7:J7"/>
    <mergeCell ref="K7:L7"/>
  </mergeCells>
  <phoneticPr fontId="11" type="noConversion"/>
  <pageMargins left="0.25" right="0.25" top="0.42" bottom="0.32" header="0.19" footer="0.25"/>
  <pageSetup paperSize="9" orientation="landscape" r:id="rId1"/>
  <headerFooter alignWithMargins="0">
    <oddFooter>&amp;R&amp;P</oddFooter>
  </headerFooter>
  <legacyDrawing r:id="rId2"/>
</worksheet>
</file>

<file path=xl/worksheets/sheet10.xml><?xml version="1.0" encoding="utf-8"?>
<worksheet xmlns="http://schemas.openxmlformats.org/spreadsheetml/2006/main" xmlns:r="http://schemas.openxmlformats.org/officeDocument/2006/relationships">
  <sheetPr codeName="Sheet6">
    <tabColor indexed="12"/>
  </sheetPr>
  <dimension ref="A1:J118"/>
  <sheetViews>
    <sheetView topLeftCell="A103" workbookViewId="0">
      <selection activeCell="H37" sqref="H37"/>
    </sheetView>
  </sheetViews>
  <sheetFormatPr defaultRowHeight="14.25"/>
  <cols>
    <col min="1" max="1" width="28.7109375" style="465" customWidth="1"/>
    <col min="2" max="2" width="1.28515625" style="465" customWidth="1"/>
    <col min="3" max="3" width="15.5703125" style="465" customWidth="1"/>
    <col min="4" max="4" width="1.140625" style="465" customWidth="1"/>
    <col min="5" max="5" width="14.85546875" style="465" customWidth="1"/>
    <col min="6" max="6" width="17" style="607" customWidth="1"/>
    <col min="7" max="7" width="16.42578125" style="465" customWidth="1"/>
    <col min="8" max="8" width="9.140625" style="465"/>
    <col min="9" max="9" width="16.85546875" style="465" bestFit="1" customWidth="1"/>
    <col min="10" max="10" width="16.140625" style="465" bestFit="1" customWidth="1"/>
    <col min="11" max="16384" width="9.140625" style="465"/>
  </cols>
  <sheetData>
    <row r="1" spans="1:7" s="308" customFormat="1" ht="14.25" customHeight="1">
      <c r="A1" s="396"/>
      <c r="B1" s="398"/>
      <c r="C1" s="390"/>
      <c r="D1" s="390"/>
      <c r="E1" s="390"/>
      <c r="F1" s="584"/>
      <c r="G1" s="390"/>
    </row>
    <row r="2" spans="1:7" s="308" customFormat="1" ht="14.25" customHeight="1">
      <c r="A2" s="396"/>
      <c r="B2" s="398"/>
      <c r="C2" s="390"/>
      <c r="D2" s="390"/>
      <c r="E2" s="390"/>
      <c r="F2" s="584"/>
      <c r="G2" s="390"/>
    </row>
    <row r="3" spans="1:7" s="308" customFormat="1" ht="14.25" customHeight="1">
      <c r="A3" s="396" t="s">
        <v>601</v>
      </c>
      <c r="B3" s="398"/>
      <c r="C3" s="390"/>
      <c r="D3" s="390"/>
      <c r="E3" s="390"/>
      <c r="F3" s="584"/>
      <c r="G3" s="390"/>
    </row>
    <row r="4" spans="1:7" s="308" customFormat="1" ht="15" customHeight="1">
      <c r="A4" s="390"/>
      <c r="B4" s="398"/>
      <c r="C4" s="390"/>
      <c r="D4" s="390"/>
      <c r="E4" s="390"/>
      <c r="F4" s="584"/>
      <c r="G4" s="390"/>
    </row>
    <row r="5" spans="1:7" s="308" customFormat="1" ht="24" customHeight="1">
      <c r="A5" s="478"/>
      <c r="B5" s="398"/>
      <c r="C5" s="479" t="s">
        <v>603</v>
      </c>
      <c r="D5" s="390"/>
      <c r="E5" s="479" t="s">
        <v>604</v>
      </c>
      <c r="F5" s="585" t="s">
        <v>830</v>
      </c>
      <c r="G5" s="479" t="s">
        <v>381</v>
      </c>
    </row>
    <row r="6" spans="1:7" s="308" customFormat="1" ht="14.25" customHeight="1">
      <c r="A6" s="481"/>
      <c r="B6" s="398"/>
      <c r="C6" s="482" t="s">
        <v>806</v>
      </c>
      <c r="D6" s="390"/>
      <c r="E6" s="482" t="s">
        <v>806</v>
      </c>
      <c r="F6" s="586" t="s">
        <v>806</v>
      </c>
      <c r="G6" s="482" t="s">
        <v>806</v>
      </c>
    </row>
    <row r="7" spans="1:7" s="308" customFormat="1" ht="17.25" customHeight="1">
      <c r="A7" s="475" t="s">
        <v>413</v>
      </c>
      <c r="B7" s="398"/>
      <c r="C7" s="483"/>
      <c r="D7" s="390"/>
      <c r="E7" s="492"/>
      <c r="F7" s="587"/>
      <c r="G7" s="390"/>
    </row>
    <row r="8" spans="1:7" s="308" customFormat="1" ht="17.25" customHeight="1">
      <c r="A8" s="476" t="s">
        <v>487</v>
      </c>
      <c r="B8" s="398"/>
      <c r="C8" s="483">
        <v>2499000000</v>
      </c>
      <c r="D8" s="390"/>
      <c r="E8" s="493">
        <v>6692169335</v>
      </c>
      <c r="F8" s="588">
        <v>10727725552</v>
      </c>
      <c r="G8" s="484">
        <v>19918894887</v>
      </c>
    </row>
    <row r="9" spans="1:7" s="308" customFormat="1" ht="17.25" customHeight="1">
      <c r="A9" s="476" t="s">
        <v>807</v>
      </c>
      <c r="B9" s="398"/>
      <c r="C9" s="484">
        <v>0</v>
      </c>
      <c r="D9" s="390"/>
      <c r="E9" s="484">
        <v>0</v>
      </c>
      <c r="F9" s="589">
        <v>0</v>
      </c>
      <c r="G9" s="484">
        <v>0</v>
      </c>
    </row>
    <row r="10" spans="1:7" s="308" customFormat="1" ht="17.25" customHeight="1">
      <c r="A10" s="477" t="s">
        <v>602</v>
      </c>
      <c r="B10" s="398"/>
      <c r="C10" s="487">
        <v>0</v>
      </c>
      <c r="D10" s="390"/>
      <c r="E10" s="487"/>
      <c r="F10" s="589">
        <v>0</v>
      </c>
      <c r="G10" s="484">
        <v>0</v>
      </c>
    </row>
    <row r="11" spans="1:7" s="308" customFormat="1" ht="17.25" customHeight="1">
      <c r="A11" s="477" t="s">
        <v>808</v>
      </c>
      <c r="B11" s="398"/>
      <c r="C11" s="484"/>
      <c r="D11" s="390"/>
      <c r="E11" s="484"/>
      <c r="F11" s="589">
        <v>0</v>
      </c>
      <c r="G11" s="484">
        <v>0</v>
      </c>
    </row>
    <row r="12" spans="1:7" s="308" customFormat="1" ht="17.25" customHeight="1">
      <c r="A12" s="477" t="s">
        <v>809</v>
      </c>
      <c r="B12" s="398"/>
      <c r="C12" s="484"/>
      <c r="D12" s="390"/>
      <c r="E12" s="484"/>
      <c r="F12" s="589"/>
      <c r="G12" s="484">
        <v>0</v>
      </c>
    </row>
    <row r="13" spans="1:7" s="308" customFormat="1" ht="17.25" customHeight="1">
      <c r="A13" s="476" t="s">
        <v>810</v>
      </c>
      <c r="B13" s="398"/>
      <c r="C13" s="484">
        <v>0</v>
      </c>
      <c r="D13" s="390"/>
      <c r="E13" s="484">
        <v>0</v>
      </c>
      <c r="F13" s="589">
        <f>F8</f>
        <v>10727725552</v>
      </c>
      <c r="G13" s="484">
        <v>10727725552</v>
      </c>
    </row>
    <row r="14" spans="1:7" s="308" customFormat="1" ht="17.25" customHeight="1">
      <c r="A14" s="477" t="s">
        <v>811</v>
      </c>
      <c r="B14" s="398"/>
      <c r="C14" s="484">
        <v>0</v>
      </c>
      <c r="D14" s="390"/>
      <c r="E14" s="484">
        <v>0</v>
      </c>
      <c r="F14" s="589">
        <f>F13</f>
        <v>10727725552</v>
      </c>
      <c r="G14" s="484">
        <v>10727725552</v>
      </c>
    </row>
    <row r="15" spans="1:7" s="308" customFormat="1" ht="30.75" customHeight="1">
      <c r="A15" s="477" t="s">
        <v>812</v>
      </c>
      <c r="B15" s="398"/>
      <c r="C15" s="484">
        <v>0</v>
      </c>
      <c r="D15" s="390"/>
      <c r="E15" s="484">
        <v>0</v>
      </c>
      <c r="F15" s="589">
        <v>0</v>
      </c>
      <c r="G15" s="484">
        <v>0</v>
      </c>
    </row>
    <row r="16" spans="1:7" s="308" customFormat="1" ht="17.25" customHeight="1" thickBot="1">
      <c r="A16" s="476" t="s">
        <v>894</v>
      </c>
      <c r="B16" s="398"/>
      <c r="C16" s="382">
        <v>2499000000</v>
      </c>
      <c r="D16" s="390"/>
      <c r="E16" s="382">
        <v>6692169335</v>
      </c>
      <c r="F16" s="590">
        <v>0</v>
      </c>
      <c r="G16" s="382">
        <v>9191169335</v>
      </c>
    </row>
    <row r="17" spans="1:7" s="308" customFormat="1" ht="17.25" customHeight="1" thickTop="1">
      <c r="A17" s="475" t="s">
        <v>414</v>
      </c>
      <c r="B17" s="398"/>
      <c r="C17" s="485"/>
      <c r="D17" s="390"/>
      <c r="E17" s="485"/>
      <c r="F17" s="591"/>
      <c r="G17" s="390"/>
    </row>
    <row r="18" spans="1:7" s="308" customFormat="1" ht="17.25" customHeight="1">
      <c r="A18" s="476" t="s">
        <v>487</v>
      </c>
      <c r="B18" s="398"/>
      <c r="C18" s="484">
        <v>1117608333</v>
      </c>
      <c r="D18" s="390"/>
      <c r="E18" s="484">
        <v>1234430358</v>
      </c>
      <c r="F18" s="589">
        <v>1474038620</v>
      </c>
      <c r="G18" s="484">
        <v>3826077311</v>
      </c>
    </row>
    <row r="19" spans="1:7" s="308" customFormat="1" ht="17.25" customHeight="1">
      <c r="A19" s="476" t="s">
        <v>807</v>
      </c>
      <c r="B19" s="398"/>
      <c r="C19" s="484">
        <v>83299997</v>
      </c>
      <c r="D19" s="390"/>
      <c r="E19" s="484">
        <v>176109720</v>
      </c>
      <c r="F19" s="589">
        <v>327564140</v>
      </c>
      <c r="G19" s="484">
        <v>586973857</v>
      </c>
    </row>
    <row r="20" spans="1:7" s="308" customFormat="1" ht="17.25" customHeight="1">
      <c r="A20" s="477" t="s">
        <v>813</v>
      </c>
      <c r="B20" s="398"/>
      <c r="C20" s="487">
        <v>83299997</v>
      </c>
      <c r="D20" s="390"/>
      <c r="E20" s="340">
        <v>176109720</v>
      </c>
      <c r="F20" s="583">
        <f>245673105+81891035</f>
        <v>327564140</v>
      </c>
      <c r="G20" s="484">
        <v>586973857</v>
      </c>
    </row>
    <row r="21" spans="1:7" s="308" customFormat="1" ht="17.25" customHeight="1">
      <c r="A21" s="477" t="s">
        <v>808</v>
      </c>
      <c r="B21" s="398"/>
      <c r="C21" s="484"/>
      <c r="D21" s="390"/>
      <c r="E21" s="484"/>
      <c r="F21" s="589">
        <v>0</v>
      </c>
      <c r="G21" s="484">
        <v>0</v>
      </c>
    </row>
    <row r="22" spans="1:7" s="308" customFormat="1" ht="17.25" customHeight="1">
      <c r="A22" s="477" t="s">
        <v>809</v>
      </c>
      <c r="B22" s="398"/>
      <c r="C22" s="484"/>
      <c r="D22" s="390"/>
      <c r="E22" s="484"/>
      <c r="F22" s="589">
        <v>0</v>
      </c>
      <c r="G22" s="484">
        <v>0</v>
      </c>
    </row>
    <row r="23" spans="1:7" s="308" customFormat="1" ht="17.25" customHeight="1">
      <c r="A23" s="476" t="s">
        <v>810</v>
      </c>
      <c r="B23" s="398"/>
      <c r="C23" s="484">
        <v>0</v>
      </c>
      <c r="D23" s="390"/>
      <c r="E23" s="484">
        <v>0</v>
      </c>
      <c r="F23" s="589">
        <f>F24</f>
        <v>1801602763.3664124</v>
      </c>
      <c r="G23" s="484">
        <v>1801602763.3664124</v>
      </c>
    </row>
    <row r="24" spans="1:7" s="308" customFormat="1" ht="17.25" customHeight="1">
      <c r="A24" s="477" t="s">
        <v>811</v>
      </c>
      <c r="B24" s="398"/>
      <c r="C24" s="484"/>
      <c r="D24" s="390"/>
      <c r="E24" s="484"/>
      <c r="F24" s="589">
        <v>1801602763.3664124</v>
      </c>
      <c r="G24" s="484">
        <v>1801602763.3664124</v>
      </c>
    </row>
    <row r="25" spans="1:7" s="308" customFormat="1">
      <c r="A25" s="488" t="s">
        <v>812</v>
      </c>
      <c r="B25" s="398"/>
      <c r="C25" s="484"/>
      <c r="D25" s="390"/>
      <c r="E25" s="484"/>
      <c r="F25" s="589">
        <v>0</v>
      </c>
      <c r="G25" s="484">
        <v>0</v>
      </c>
    </row>
    <row r="26" spans="1:7" s="308" customFormat="1" ht="17.25" customHeight="1" thickBot="1">
      <c r="A26" s="476" t="str">
        <f>A16</f>
        <v>Tại ngày 31/12/2015</v>
      </c>
      <c r="B26" s="398"/>
      <c r="C26" s="382">
        <v>1200908330</v>
      </c>
      <c r="D26" s="382">
        <f>D18+D19-D23</f>
        <v>0</v>
      </c>
      <c r="E26" s="382">
        <v>1410540078</v>
      </c>
      <c r="F26" s="590">
        <v>0</v>
      </c>
      <c r="G26" s="579">
        <v>2611448408</v>
      </c>
    </row>
    <row r="27" spans="1:7" s="308" customFormat="1" ht="17.25" hidden="1" customHeight="1" thickTop="1">
      <c r="A27" s="457"/>
      <c r="B27" s="398"/>
      <c r="C27" s="485"/>
      <c r="D27" s="390"/>
      <c r="E27" s="485"/>
      <c r="F27" s="592" t="e">
        <v>#REF!</v>
      </c>
      <c r="G27" s="390"/>
    </row>
    <row r="28" spans="1:7" s="308" customFormat="1" ht="17.25" customHeight="1" thickTop="1">
      <c r="A28" s="476" t="s">
        <v>814</v>
      </c>
      <c r="B28" s="398"/>
      <c r="C28" s="485"/>
      <c r="D28" s="390"/>
      <c r="E28" s="485"/>
      <c r="F28" s="591"/>
      <c r="G28" s="390"/>
    </row>
    <row r="29" spans="1:7" s="308" customFormat="1" ht="17.25" customHeight="1" thickBot="1">
      <c r="A29" s="476" t="s">
        <v>487</v>
      </c>
      <c r="B29" s="398"/>
      <c r="C29" s="382">
        <v>1381391667</v>
      </c>
      <c r="D29" s="390"/>
      <c r="E29" s="382">
        <v>5457738977</v>
      </c>
      <c r="F29" s="590">
        <v>9253686932</v>
      </c>
      <c r="G29" s="382">
        <v>16092817576</v>
      </c>
    </row>
    <row r="30" spans="1:7" s="308" customFormat="1" ht="17.25" hidden="1" customHeight="1" thickTop="1">
      <c r="A30" s="476"/>
      <c r="B30" s="398"/>
      <c r="C30" s="485"/>
      <c r="D30" s="390"/>
      <c r="E30" s="485"/>
      <c r="F30" s="591"/>
      <c r="G30" s="485"/>
    </row>
    <row r="31" spans="1:7" s="308" customFormat="1" ht="17.25" customHeight="1" thickTop="1" thickBot="1">
      <c r="A31" s="476" t="str">
        <f>A26</f>
        <v>Tại ngày 31/12/2015</v>
      </c>
      <c r="B31" s="398"/>
      <c r="C31" s="382">
        <v>1298091670</v>
      </c>
      <c r="D31" s="390">
        <v>0</v>
      </c>
      <c r="E31" s="382">
        <v>5281629257</v>
      </c>
      <c r="F31" s="590">
        <v>0</v>
      </c>
      <c r="G31" s="382">
        <v>6579720927</v>
      </c>
    </row>
    <row r="32" spans="1:7" s="308" customFormat="1" ht="17.25" customHeight="1" thickTop="1">
      <c r="A32" s="390"/>
      <c r="B32" s="398"/>
      <c r="C32" s="578"/>
      <c r="D32" s="578"/>
      <c r="E32" s="578"/>
      <c r="F32" s="593"/>
      <c r="G32" s="578"/>
    </row>
    <row r="33" spans="1:9" s="308" customFormat="1" ht="17.25" customHeight="1">
      <c r="A33" s="390"/>
      <c r="B33" s="390"/>
      <c r="C33" s="390"/>
      <c r="D33" s="390"/>
      <c r="E33" s="403"/>
      <c r="F33" s="584"/>
      <c r="G33" s="390"/>
    </row>
    <row r="34" spans="1:9" s="308" customFormat="1" ht="30.75" customHeight="1">
      <c r="A34" s="396" t="s">
        <v>488</v>
      </c>
      <c r="B34" s="390"/>
      <c r="C34" s="390"/>
      <c r="D34" s="390"/>
      <c r="E34" s="390"/>
      <c r="F34" s="594" t="s">
        <v>889</v>
      </c>
      <c r="G34" s="383" t="s">
        <v>695</v>
      </c>
    </row>
    <row r="35" spans="1:9" s="308" customFormat="1" ht="17.25" customHeight="1">
      <c r="A35" s="468" t="s">
        <v>415</v>
      </c>
      <c r="B35" s="390"/>
      <c r="C35" s="390"/>
      <c r="D35" s="390"/>
      <c r="E35" s="390"/>
      <c r="F35" s="595">
        <v>187309653</v>
      </c>
      <c r="G35" s="495">
        <v>208121853</v>
      </c>
    </row>
    <row r="36" spans="1:9" s="308" customFormat="1" ht="17.25" customHeight="1">
      <c r="A36" s="468" t="s">
        <v>416</v>
      </c>
      <c r="B36" s="390"/>
      <c r="C36" s="390"/>
      <c r="D36" s="390"/>
      <c r="E36" s="454"/>
      <c r="F36" s="596">
        <v>222272998.470667</v>
      </c>
      <c r="G36" s="453">
        <v>375804486.77066702</v>
      </c>
    </row>
    <row r="37" spans="1:9" s="308" customFormat="1" ht="17.25" customHeight="1">
      <c r="A37" s="468" t="s">
        <v>417</v>
      </c>
      <c r="B37" s="390"/>
      <c r="C37" s="390"/>
      <c r="D37" s="390"/>
      <c r="E37" s="454"/>
      <c r="F37" s="596">
        <v>303939999.09298354</v>
      </c>
      <c r="G37" s="453">
        <v>493313473.58333349</v>
      </c>
    </row>
    <row r="38" spans="1:9" s="308" customFormat="1" ht="17.25" customHeight="1">
      <c r="A38" s="468" t="s">
        <v>418</v>
      </c>
      <c r="B38" s="390"/>
      <c r="C38" s="390"/>
      <c r="D38" s="390"/>
      <c r="E38" s="454"/>
      <c r="F38" s="596">
        <v>0</v>
      </c>
      <c r="G38" s="453">
        <v>23754950.99999997</v>
      </c>
    </row>
    <row r="39" spans="1:9" s="308" customFormat="1" ht="17.25" customHeight="1">
      <c r="A39" s="468" t="s">
        <v>420</v>
      </c>
      <c r="B39" s="390"/>
      <c r="C39" s="390"/>
      <c r="D39" s="390"/>
      <c r="E39" s="454"/>
      <c r="F39" s="308">
        <v>435187480.54226756</v>
      </c>
      <c r="G39" s="453">
        <v>504429050.54999989</v>
      </c>
    </row>
    <row r="40" spans="1:9" s="308" customFormat="1" ht="17.25" customHeight="1">
      <c r="A40" s="468" t="s">
        <v>419</v>
      </c>
      <c r="B40" s="390"/>
      <c r="C40" s="390"/>
      <c r="D40" s="390"/>
      <c r="E40" s="454"/>
      <c r="F40" s="596">
        <v>31134908</v>
      </c>
      <c r="G40" s="453">
        <v>31729963</v>
      </c>
    </row>
    <row r="41" spans="1:9" s="308" customFormat="1" ht="17.25" customHeight="1">
      <c r="A41" s="468" t="s">
        <v>335</v>
      </c>
      <c r="B41" s="390"/>
      <c r="C41" s="390"/>
      <c r="D41" s="390"/>
      <c r="E41" s="454"/>
      <c r="F41" s="453">
        <v>36852273</v>
      </c>
      <c r="G41" s="453">
        <v>36852273</v>
      </c>
    </row>
    <row r="42" spans="1:9" s="308" customFormat="1" ht="17.25" customHeight="1" thickBot="1">
      <c r="A42" s="390"/>
      <c r="B42" s="390"/>
      <c r="C42" s="390"/>
      <c r="D42" s="390"/>
      <c r="E42" s="454" t="s">
        <v>771</v>
      </c>
      <c r="F42" s="597">
        <f>SUM(F35:F41)</f>
        <v>1216697312.1059182</v>
      </c>
      <c r="G42" s="496">
        <v>1674006050.9040005</v>
      </c>
    </row>
    <row r="43" spans="1:9" s="308" customFormat="1" ht="10.5" customHeight="1" thickTop="1">
      <c r="A43" s="390"/>
      <c r="B43" s="390"/>
      <c r="C43" s="390"/>
      <c r="D43" s="390"/>
      <c r="E43" s="454"/>
      <c r="F43" s="598"/>
      <c r="G43" s="497"/>
    </row>
    <row r="44" spans="1:9" s="643" customFormat="1">
      <c r="A44" s="638" t="s">
        <v>870</v>
      </c>
      <c r="B44" s="639"/>
      <c r="C44" s="639"/>
      <c r="D44" s="639"/>
      <c r="E44" s="640"/>
      <c r="F44" s="641" t="s">
        <v>871</v>
      </c>
      <c r="G44" s="641" t="s">
        <v>872</v>
      </c>
      <c r="H44" s="642"/>
      <c r="I44" s="642"/>
    </row>
    <row r="45" spans="1:9" s="650" customFormat="1">
      <c r="A45" s="645" t="s">
        <v>873</v>
      </c>
      <c r="B45" s="646"/>
      <c r="C45" s="646"/>
      <c r="D45" s="646"/>
      <c r="E45" s="647"/>
      <c r="F45" s="648">
        <v>17142090942.25</v>
      </c>
      <c r="G45" s="648"/>
      <c r="H45" s="649"/>
      <c r="I45" s="649"/>
    </row>
    <row r="46" spans="1:9" s="650" customFormat="1">
      <c r="A46" s="645" t="s">
        <v>874</v>
      </c>
      <c r="B46" s="646"/>
      <c r="C46" s="646"/>
      <c r="D46" s="646"/>
      <c r="E46" s="647"/>
      <c r="F46" s="648">
        <v>65380844634.454544</v>
      </c>
      <c r="H46" s="649"/>
      <c r="I46" s="649"/>
    </row>
    <row r="47" spans="1:9" s="650" customFormat="1">
      <c r="A47" s="645" t="s">
        <v>875</v>
      </c>
      <c r="B47" s="646"/>
      <c r="C47" s="646"/>
      <c r="D47" s="646"/>
      <c r="E47" s="647"/>
      <c r="F47" s="648">
        <v>5848985056</v>
      </c>
      <c r="G47" s="648"/>
      <c r="H47" s="649"/>
      <c r="I47" s="649"/>
    </row>
    <row r="48" spans="1:9" s="650" customFormat="1">
      <c r="A48" s="645" t="s">
        <v>876</v>
      </c>
      <c r="B48" s="646"/>
      <c r="C48" s="646"/>
      <c r="D48" s="646"/>
      <c r="E48" s="647"/>
      <c r="F48" s="648">
        <v>5250186261</v>
      </c>
      <c r="G48" s="648"/>
      <c r="H48" s="649"/>
      <c r="I48" s="649"/>
    </row>
    <row r="49" spans="1:9" s="650" customFormat="1">
      <c r="A49" s="645" t="s">
        <v>877</v>
      </c>
      <c r="B49" s="646"/>
      <c r="C49" s="646"/>
      <c r="D49" s="646"/>
      <c r="E49" s="647"/>
      <c r="F49" s="648">
        <v>6804968121.6000023</v>
      </c>
      <c r="G49" s="648"/>
      <c r="H49" s="649"/>
      <c r="I49" s="649"/>
    </row>
    <row r="50" spans="1:9" s="650" customFormat="1">
      <c r="A50" s="645" t="s">
        <v>878</v>
      </c>
      <c r="B50" s="646"/>
      <c r="C50" s="646"/>
      <c r="D50" s="646"/>
      <c r="E50" s="647"/>
      <c r="F50" s="648"/>
      <c r="G50" s="648"/>
      <c r="H50" s="649"/>
      <c r="I50" s="649"/>
    </row>
    <row r="51" spans="1:9" s="650" customFormat="1">
      <c r="A51" s="645" t="s">
        <v>879</v>
      </c>
      <c r="B51" s="646"/>
      <c r="C51" s="646"/>
      <c r="D51" s="646"/>
      <c r="E51" s="647"/>
      <c r="F51" s="648">
        <v>2641421151</v>
      </c>
      <c r="G51" s="648"/>
      <c r="H51" s="649"/>
      <c r="I51" s="649"/>
    </row>
    <row r="52" spans="1:9" s="650" customFormat="1">
      <c r="A52" s="646" t="s">
        <v>926</v>
      </c>
      <c r="B52" s="646"/>
      <c r="C52" s="646"/>
      <c r="D52" s="646"/>
      <c r="E52" s="647"/>
      <c r="F52" s="648"/>
      <c r="G52" s="648">
        <v>64785186652</v>
      </c>
      <c r="H52" s="649"/>
      <c r="I52" s="649"/>
    </row>
    <row r="53" spans="1:9" s="643" customFormat="1" ht="18" customHeight="1">
      <c r="A53" s="639"/>
      <c r="B53" s="639"/>
      <c r="C53" s="639"/>
      <c r="D53" s="639"/>
      <c r="E53" s="641" t="s">
        <v>880</v>
      </c>
      <c r="F53" s="644">
        <f>SUM(F45:F51)</f>
        <v>103068496166.30455</v>
      </c>
      <c r="G53" s="644">
        <f>SUM(G45:G52)</f>
        <v>64785186652</v>
      </c>
      <c r="H53" s="642"/>
      <c r="I53" s="642"/>
    </row>
    <row r="54" spans="1:9" s="643" customFormat="1" ht="18" customHeight="1">
      <c r="A54" s="639"/>
      <c r="B54" s="639"/>
      <c r="C54" s="639"/>
      <c r="D54" s="639"/>
      <c r="E54" s="641"/>
      <c r="F54" s="644"/>
      <c r="G54" s="644"/>
      <c r="H54" s="642"/>
      <c r="I54" s="642"/>
    </row>
    <row r="55" spans="1:9" s="308" customFormat="1" ht="17.25" customHeight="1">
      <c r="A55" s="396" t="s">
        <v>881</v>
      </c>
      <c r="B55" s="390"/>
      <c r="C55" s="390"/>
      <c r="D55" s="390"/>
      <c r="E55" s="403"/>
      <c r="F55" s="584"/>
      <c r="G55" s="390"/>
    </row>
    <row r="56" spans="1:9" s="308" customFormat="1" ht="17.25" customHeight="1">
      <c r="A56" s="489" t="s">
        <v>605</v>
      </c>
      <c r="B56" s="390"/>
      <c r="C56" s="390"/>
      <c r="D56" s="390"/>
      <c r="E56" s="403"/>
      <c r="F56" s="594"/>
      <c r="G56" s="383"/>
    </row>
    <row r="57" spans="1:9" s="308" customFormat="1" ht="17.25" customHeight="1">
      <c r="A57" s="498" t="s">
        <v>606</v>
      </c>
      <c r="B57" s="390"/>
      <c r="C57" s="390"/>
      <c r="D57" s="390"/>
      <c r="E57" s="403"/>
      <c r="F57" s="599">
        <v>1061861000</v>
      </c>
      <c r="G57" s="499">
        <v>1061861000</v>
      </c>
    </row>
    <row r="58" spans="1:9" s="308" customFormat="1" ht="17.25" customHeight="1">
      <c r="A58" s="498"/>
      <c r="B58" s="390"/>
      <c r="C58" s="390"/>
      <c r="D58" s="390"/>
      <c r="E58" s="403"/>
      <c r="F58" s="584"/>
      <c r="G58" s="390"/>
    </row>
    <row r="59" spans="1:9" s="308" customFormat="1" ht="17.25" customHeight="1" thickBot="1">
      <c r="A59" s="500"/>
      <c r="B59" s="390"/>
      <c r="C59" s="390"/>
      <c r="D59" s="390"/>
      <c r="E59" s="454" t="s">
        <v>771</v>
      </c>
      <c r="F59" s="597">
        <v>1061861000</v>
      </c>
      <c r="G59" s="496">
        <v>1061861000</v>
      </c>
    </row>
    <row r="60" spans="1:9" s="308" customFormat="1" ht="17.25" customHeight="1" thickTop="1">
      <c r="A60" s="501" t="s">
        <v>607</v>
      </c>
      <c r="B60" s="390"/>
      <c r="C60" s="390"/>
      <c r="D60" s="390"/>
      <c r="E60" s="403"/>
      <c r="F60" s="600"/>
      <c r="G60" s="502"/>
    </row>
    <row r="61" spans="1:9" s="308" customFormat="1" ht="26.25" customHeight="1">
      <c r="A61" s="471"/>
      <c r="B61" s="390"/>
      <c r="C61" s="390"/>
      <c r="D61" s="390"/>
      <c r="E61" s="403"/>
      <c r="F61" s="594" t="str">
        <f>F34</f>
        <v>Số cuối kỳ 31/12/2015</v>
      </c>
      <c r="G61" s="383" t="s">
        <v>695</v>
      </c>
    </row>
    <row r="62" spans="1:9" s="308" customFormat="1" ht="15" customHeight="1">
      <c r="A62" s="378" t="s">
        <v>882</v>
      </c>
      <c r="B62" s="390"/>
      <c r="C62" s="390"/>
      <c r="D62" s="390"/>
      <c r="E62" s="403"/>
      <c r="F62" s="583"/>
      <c r="G62" s="384"/>
    </row>
    <row r="63" spans="1:9" s="308" customFormat="1">
      <c r="A63" s="503" t="s">
        <v>608</v>
      </c>
      <c r="B63" s="390"/>
      <c r="C63" s="390"/>
      <c r="D63" s="390"/>
      <c r="E63" s="403"/>
      <c r="F63" s="583">
        <v>15477158089</v>
      </c>
      <c r="G63" s="384">
        <v>15497031632</v>
      </c>
      <c r="I63" s="577"/>
    </row>
    <row r="64" spans="1:9" s="308" customFormat="1" ht="15" customHeight="1">
      <c r="A64" s="386" t="s">
        <v>841</v>
      </c>
      <c r="B64" s="390"/>
      <c r="C64" s="390"/>
      <c r="D64" s="390"/>
      <c r="E64" s="403"/>
      <c r="F64" s="583">
        <v>33265233120</v>
      </c>
      <c r="G64" s="384">
        <v>39653140246</v>
      </c>
    </row>
    <row r="65" spans="1:10" s="308" customFormat="1" ht="15" customHeight="1">
      <c r="A65" s="386" t="s">
        <v>572</v>
      </c>
      <c r="B65" s="390"/>
      <c r="C65" s="390"/>
      <c r="D65" s="390"/>
      <c r="E65" s="403"/>
      <c r="F65" s="583">
        <v>11993243467</v>
      </c>
      <c r="G65" s="384">
        <v>11986283452</v>
      </c>
      <c r="I65" s="616"/>
      <c r="J65" s="616"/>
    </row>
    <row r="66" spans="1:10" s="308" customFormat="1" ht="15" customHeight="1">
      <c r="A66" s="386" t="s">
        <v>179</v>
      </c>
      <c r="B66" s="390"/>
      <c r="C66" s="390"/>
      <c r="D66" s="390"/>
      <c r="E66" s="403"/>
      <c r="F66" s="384">
        <v>2698271803</v>
      </c>
      <c r="G66" s="384">
        <v>3222641765</v>
      </c>
    </row>
    <row r="67" spans="1:10" s="308" customFormat="1" ht="15" customHeight="1">
      <c r="A67" s="386" t="s">
        <v>609</v>
      </c>
      <c r="B67" s="390"/>
      <c r="C67" s="390"/>
      <c r="D67" s="390"/>
      <c r="E67" s="403"/>
      <c r="F67" s="651">
        <v>7999536316</v>
      </c>
      <c r="G67" s="384">
        <v>7999292000</v>
      </c>
      <c r="I67" s="616"/>
      <c r="J67" s="616"/>
    </row>
    <row r="68" spans="1:10" s="308" customFormat="1" ht="15" customHeight="1">
      <c r="A68" s="386" t="s">
        <v>548</v>
      </c>
      <c r="B68" s="390"/>
      <c r="C68" s="390"/>
      <c r="D68" s="390"/>
      <c r="E68" s="403"/>
      <c r="F68" s="384">
        <v>4374917768</v>
      </c>
      <c r="G68" s="384">
        <v>6242547743</v>
      </c>
    </row>
    <row r="69" spans="1:10" s="308" customFormat="1" ht="15" customHeight="1">
      <c r="A69" s="386" t="s">
        <v>867</v>
      </c>
      <c r="B69" s="390"/>
      <c r="C69" s="390"/>
      <c r="D69" s="390"/>
      <c r="E69" s="403"/>
      <c r="F69" s="384"/>
      <c r="G69" s="384">
        <v>794923627</v>
      </c>
    </row>
    <row r="70" spans="1:10" s="308" customFormat="1" ht="15" customHeight="1">
      <c r="A70" s="386" t="s">
        <v>840</v>
      </c>
      <c r="B70" s="390"/>
      <c r="C70" s="390"/>
      <c r="D70" s="390"/>
      <c r="E70" s="403"/>
      <c r="F70" s="384">
        <v>500000000</v>
      </c>
      <c r="G70" s="384">
        <v>500000000</v>
      </c>
    </row>
    <row r="71" spans="1:10" s="308" customFormat="1" ht="15" customHeight="1">
      <c r="A71" s="490" t="s">
        <v>606</v>
      </c>
      <c r="B71" s="390"/>
      <c r="C71" s="390"/>
      <c r="D71" s="390"/>
      <c r="E71" s="403"/>
      <c r="F71" s="583"/>
      <c r="G71" s="384"/>
    </row>
    <row r="72" spans="1:10" s="308" customFormat="1" ht="15" customHeight="1">
      <c r="A72" s="386" t="s">
        <v>831</v>
      </c>
      <c r="B72" s="390"/>
      <c r="C72" s="390"/>
      <c r="D72" s="390"/>
      <c r="E72" s="403"/>
      <c r="F72" s="601"/>
      <c r="G72" s="385"/>
    </row>
    <row r="73" spans="1:10" s="308" customFormat="1" ht="15" customHeight="1" thickBot="1">
      <c r="A73" s="476"/>
      <c r="B73" s="390"/>
      <c r="C73" s="390"/>
      <c r="D73" s="390"/>
      <c r="E73" s="504" t="s">
        <v>771</v>
      </c>
      <c r="F73" s="590">
        <f>SUM(F63:F72)</f>
        <v>76308360563</v>
      </c>
      <c r="G73" s="382">
        <v>85895860465</v>
      </c>
      <c r="I73" s="616"/>
    </row>
    <row r="74" spans="1:10" s="308" customFormat="1" ht="15" customHeight="1" thickTop="1">
      <c r="A74" s="378" t="s">
        <v>45</v>
      </c>
      <c r="B74" s="390"/>
      <c r="C74" s="390"/>
      <c r="D74" s="390"/>
      <c r="E74" s="403"/>
      <c r="F74" s="589"/>
      <c r="G74" s="484"/>
    </row>
    <row r="75" spans="1:10" s="308" customFormat="1" ht="15" customHeight="1">
      <c r="A75" s="490" t="s">
        <v>610</v>
      </c>
      <c r="B75" s="390"/>
      <c r="C75" s="390"/>
      <c r="D75" s="390"/>
      <c r="E75" s="403"/>
      <c r="F75" s="583">
        <v>0</v>
      </c>
      <c r="G75" s="384">
        <v>2636369455</v>
      </c>
    </row>
    <row r="76" spans="1:10" s="308" customFormat="1" ht="15" customHeight="1">
      <c r="A76" s="476"/>
      <c r="B76" s="390"/>
      <c r="C76" s="390"/>
      <c r="D76" s="390"/>
      <c r="E76" s="403"/>
      <c r="F76" s="589">
        <v>0</v>
      </c>
      <c r="G76" s="484">
        <v>2636369455</v>
      </c>
    </row>
    <row r="77" spans="1:10" s="308" customFormat="1" ht="15" customHeight="1" thickBot="1">
      <c r="A77" s="476"/>
      <c r="B77" s="390"/>
      <c r="C77" s="390"/>
      <c r="D77" s="390"/>
      <c r="E77" s="504" t="s">
        <v>771</v>
      </c>
      <c r="F77" s="602"/>
      <c r="G77" s="505">
        <v>88532229920</v>
      </c>
    </row>
    <row r="78" spans="1:10" s="308" customFormat="1" ht="15" customHeight="1" thickTop="1">
      <c r="A78" s="378"/>
      <c r="B78" s="390"/>
      <c r="C78" s="390"/>
      <c r="D78" s="390"/>
      <c r="E78" s="403"/>
      <c r="F78" s="589"/>
      <c r="G78" s="484"/>
    </row>
    <row r="79" spans="1:10" s="308" customFormat="1" ht="27.75" customHeight="1">
      <c r="A79" s="396" t="s">
        <v>883</v>
      </c>
      <c r="B79" s="390"/>
      <c r="C79" s="390"/>
      <c r="D79" s="390"/>
      <c r="E79" s="454"/>
      <c r="F79" s="594" t="str">
        <f>F34</f>
        <v>Số cuối kỳ 31/12/2015</v>
      </c>
      <c r="G79" s="383" t="s">
        <v>695</v>
      </c>
    </row>
    <row r="80" spans="1:10" s="308" customFormat="1" ht="15" customHeight="1">
      <c r="A80" s="390" t="s">
        <v>611</v>
      </c>
      <c r="B80" s="390"/>
      <c r="C80" s="390"/>
      <c r="D80" s="390"/>
      <c r="E80" s="454"/>
      <c r="F80" s="596">
        <v>7427312168.667779</v>
      </c>
      <c r="G80" s="453">
        <v>9118720578.5090904</v>
      </c>
    </row>
    <row r="81" spans="1:7" s="308" customFormat="1" ht="15" customHeight="1">
      <c r="A81" s="390" t="s">
        <v>619</v>
      </c>
      <c r="B81" s="390"/>
      <c r="C81" s="390"/>
      <c r="D81" s="390"/>
      <c r="E81" s="454"/>
      <c r="F81" s="596">
        <v>0</v>
      </c>
      <c r="G81" s="453"/>
    </row>
    <row r="82" spans="1:7" s="308" customFormat="1" ht="15" customHeight="1">
      <c r="A82" s="390" t="s">
        <v>612</v>
      </c>
      <c r="B82" s="390"/>
      <c r="C82" s="390"/>
      <c r="D82" s="390"/>
      <c r="E82" s="454"/>
      <c r="F82" s="596">
        <v>206747197</v>
      </c>
      <c r="G82" s="453">
        <v>6225858113</v>
      </c>
    </row>
    <row r="83" spans="1:7" s="308" customFormat="1" ht="15" customHeight="1">
      <c r="A83" s="390" t="s">
        <v>613</v>
      </c>
      <c r="B83" s="390"/>
      <c r="C83" s="390"/>
      <c r="D83" s="390"/>
      <c r="E83" s="454"/>
      <c r="F83" s="596">
        <v>3811190051.5</v>
      </c>
      <c r="G83" s="453">
        <v>1269054298.0999999</v>
      </c>
    </row>
    <row r="84" spans="1:7" s="308" customFormat="1" ht="15" customHeight="1">
      <c r="A84" s="390" t="s">
        <v>54</v>
      </c>
      <c r="B84" s="390"/>
      <c r="C84" s="390"/>
      <c r="D84" s="390"/>
      <c r="E84" s="454"/>
      <c r="F84" s="596">
        <v>1200161118</v>
      </c>
      <c r="G84" s="453"/>
    </row>
    <row r="85" spans="1:7" s="308" customFormat="1" ht="15" customHeight="1">
      <c r="A85" s="390" t="s">
        <v>614</v>
      </c>
      <c r="B85" s="390"/>
      <c r="C85" s="390"/>
      <c r="D85" s="390"/>
      <c r="E85" s="454"/>
      <c r="F85" s="596">
        <v>998946058.13131309</v>
      </c>
      <c r="G85" s="453">
        <v>933535845.56565654</v>
      </c>
    </row>
    <row r="86" spans="1:7" s="308" customFormat="1" ht="15" customHeight="1">
      <c r="A86" s="390" t="s">
        <v>56</v>
      </c>
      <c r="B86" s="390"/>
      <c r="C86" s="390"/>
      <c r="D86" s="390"/>
      <c r="E86" s="454"/>
      <c r="F86" s="596">
        <v>3219656200</v>
      </c>
      <c r="G86" s="453">
        <v>3338194564</v>
      </c>
    </row>
    <row r="87" spans="1:7" s="308" customFormat="1" ht="15" customHeight="1" thickBot="1">
      <c r="A87" s="390"/>
      <c r="B87" s="390"/>
      <c r="C87" s="390"/>
      <c r="D87" s="390"/>
      <c r="E87" s="454" t="s">
        <v>771</v>
      </c>
      <c r="F87" s="597">
        <f>SUM(F80:F86)</f>
        <v>16864012793.299091</v>
      </c>
      <c r="G87" s="496">
        <v>20885363399.174747</v>
      </c>
    </row>
    <row r="88" spans="1:7" s="308" customFormat="1" ht="15" customHeight="1" thickTop="1">
      <c r="A88" s="501" t="s">
        <v>884</v>
      </c>
      <c r="B88" s="390"/>
      <c r="C88" s="390"/>
      <c r="D88" s="390"/>
      <c r="E88" s="403"/>
      <c r="F88" s="583"/>
      <c r="G88" s="384"/>
    </row>
    <row r="89" spans="1:7" s="308" customFormat="1" ht="26.25" customHeight="1">
      <c r="A89" s="471"/>
      <c r="B89" s="390"/>
      <c r="C89" s="390"/>
      <c r="D89" s="390"/>
      <c r="E89" s="403"/>
      <c r="F89" s="594" t="str">
        <f>F79</f>
        <v>Số cuối kỳ 31/12/2015</v>
      </c>
      <c r="G89" s="383" t="s">
        <v>695</v>
      </c>
    </row>
    <row r="90" spans="1:7" s="308" customFormat="1" ht="15" hidden="1" customHeight="1">
      <c r="A90" s="471" t="s">
        <v>615</v>
      </c>
      <c r="B90" s="390"/>
      <c r="C90" s="390"/>
      <c r="D90" s="390"/>
      <c r="E90" s="403"/>
      <c r="F90" s="599"/>
      <c r="G90" s="499"/>
    </row>
    <row r="91" spans="1:7" s="308" customFormat="1" ht="15" customHeight="1">
      <c r="A91" s="506" t="s">
        <v>61</v>
      </c>
      <c r="B91" s="390"/>
      <c r="C91" s="390"/>
      <c r="D91" s="390"/>
      <c r="E91" s="403"/>
      <c r="F91" s="599">
        <v>455947799.39999998</v>
      </c>
      <c r="G91" s="499">
        <v>326268612.70000005</v>
      </c>
    </row>
    <row r="92" spans="1:7" s="308" customFormat="1" ht="15" customHeight="1">
      <c r="A92" s="506" t="s">
        <v>62</v>
      </c>
      <c r="B92" s="390"/>
      <c r="C92" s="390"/>
      <c r="D92" s="390"/>
      <c r="E92" s="403"/>
      <c r="F92" s="599">
        <v>4153958176</v>
      </c>
      <c r="G92" s="499">
        <v>3302439080</v>
      </c>
    </row>
    <row r="93" spans="1:7" s="308" customFormat="1" ht="15" customHeight="1">
      <c r="A93" s="471" t="s">
        <v>616</v>
      </c>
      <c r="B93" s="390"/>
      <c r="C93" s="390"/>
      <c r="D93" s="390"/>
      <c r="E93" s="403"/>
      <c r="F93" s="599">
        <v>398214763.99699998</v>
      </c>
      <c r="G93" s="499">
        <v>306612045</v>
      </c>
    </row>
    <row r="94" spans="1:7" s="581" customFormat="1" ht="15" customHeight="1">
      <c r="A94" s="617" t="s">
        <v>66</v>
      </c>
      <c r="B94" s="618"/>
      <c r="C94" s="618"/>
      <c r="D94" s="618"/>
      <c r="E94" s="619"/>
      <c r="F94" s="620">
        <v>3192663999</v>
      </c>
      <c r="G94" s="621">
        <v>621364310.99999905</v>
      </c>
    </row>
    <row r="95" spans="1:7" s="308" customFormat="1" ht="15" customHeight="1">
      <c r="A95" s="506" t="s">
        <v>618</v>
      </c>
      <c r="B95" s="390"/>
      <c r="C95" s="390"/>
      <c r="D95" s="390"/>
      <c r="E95" s="403"/>
      <c r="F95" s="599">
        <f>6446275223+569557612</f>
        <v>7015832835</v>
      </c>
      <c r="G95" s="499">
        <v>3763721598</v>
      </c>
    </row>
    <row r="96" spans="1:7" s="308" customFormat="1" ht="15" customHeight="1">
      <c r="A96" s="471" t="s">
        <v>617</v>
      </c>
      <c r="B96" s="390"/>
      <c r="C96" s="390"/>
      <c r="D96" s="390"/>
      <c r="E96" s="403"/>
      <c r="F96" s="599">
        <v>0</v>
      </c>
      <c r="G96" s="499"/>
    </row>
    <row r="97" spans="1:10" s="308" customFormat="1" ht="15" customHeight="1">
      <c r="A97" s="471" t="s">
        <v>620</v>
      </c>
      <c r="B97" s="390"/>
      <c r="C97" s="390"/>
      <c r="D97" s="390"/>
      <c r="E97" s="403"/>
      <c r="F97" s="599">
        <v>138436815</v>
      </c>
      <c r="G97" s="499">
        <v>144758838</v>
      </c>
    </row>
    <row r="98" spans="1:10" s="308" customFormat="1" ht="15" customHeight="1">
      <c r="A98" s="341"/>
      <c r="B98" s="390"/>
      <c r="C98" s="390"/>
      <c r="D98" s="390"/>
      <c r="E98" s="403"/>
      <c r="F98" s="599"/>
      <c r="G98" s="499"/>
    </row>
    <row r="99" spans="1:10" s="308" customFormat="1" ht="15" customHeight="1" thickBot="1">
      <c r="B99" s="390"/>
      <c r="C99" s="390"/>
      <c r="D99" s="390"/>
      <c r="E99" s="454" t="s">
        <v>771</v>
      </c>
      <c r="F99" s="590">
        <f>SUM(F91:F97)</f>
        <v>15355054388.396999</v>
      </c>
      <c r="G99" s="382">
        <v>8465164484.6999989</v>
      </c>
      <c r="I99" s="577"/>
      <c r="J99" s="616"/>
    </row>
    <row r="100" spans="1:10" s="308" customFormat="1" ht="15" customHeight="1" thickTop="1">
      <c r="A100" s="507"/>
      <c r="B100" s="390"/>
      <c r="C100" s="390"/>
      <c r="D100" s="390"/>
      <c r="E100" s="454"/>
      <c r="F100" s="588"/>
      <c r="G100" s="494"/>
    </row>
    <row r="101" spans="1:10" s="308" customFormat="1" ht="15" customHeight="1">
      <c r="A101" s="501" t="s">
        <v>885</v>
      </c>
      <c r="B101" s="390"/>
      <c r="C101" s="390"/>
      <c r="D101" s="390"/>
      <c r="E101" s="454"/>
      <c r="F101" s="583"/>
      <c r="G101" s="384"/>
    </row>
    <row r="102" spans="1:10" s="308" customFormat="1" ht="27" customHeight="1">
      <c r="A102" s="471"/>
      <c r="B102" s="390"/>
      <c r="C102" s="390"/>
      <c r="D102" s="390"/>
      <c r="E102" s="454"/>
      <c r="F102" s="594" t="str">
        <f>F89</f>
        <v>Số cuối kỳ 31/12/2015</v>
      </c>
      <c r="G102" s="383" t="s">
        <v>695</v>
      </c>
    </row>
    <row r="103" spans="1:10" s="308" customFormat="1" ht="15" customHeight="1">
      <c r="A103" s="378" t="s">
        <v>180</v>
      </c>
      <c r="B103" s="390"/>
      <c r="C103" s="390"/>
      <c r="D103" s="390"/>
      <c r="E103" s="454"/>
      <c r="F103" s="603"/>
      <c r="G103" s="472"/>
    </row>
    <row r="104" spans="1:10" s="308" customFormat="1" ht="15" customHeight="1">
      <c r="A104" s="457" t="s">
        <v>837</v>
      </c>
      <c r="B104" s="390"/>
      <c r="C104" s="390"/>
      <c r="D104" s="390"/>
      <c r="E104" s="454"/>
      <c r="F104" s="603"/>
      <c r="G104" s="472"/>
    </row>
    <row r="105" spans="1:10" s="308" customFormat="1" ht="15" customHeight="1">
      <c r="A105" s="490" t="s">
        <v>842</v>
      </c>
      <c r="B105" s="390"/>
      <c r="C105" s="390"/>
      <c r="D105" s="390"/>
      <c r="E105" s="454"/>
      <c r="F105" s="603">
        <v>17369000000</v>
      </c>
      <c r="G105" s="472">
        <v>19473800000</v>
      </c>
      <c r="I105" s="616"/>
    </row>
    <row r="106" spans="1:10" s="308" customFormat="1" ht="15" customHeight="1">
      <c r="A106" s="490" t="s">
        <v>573</v>
      </c>
      <c r="B106" s="390"/>
      <c r="C106" s="390"/>
      <c r="D106" s="390"/>
      <c r="E106" s="454"/>
      <c r="F106" s="603"/>
      <c r="G106" s="472"/>
    </row>
    <row r="107" spans="1:10" s="308" customFormat="1" ht="15" customHeight="1">
      <c r="A107" s="386" t="s">
        <v>179</v>
      </c>
      <c r="B107" s="390"/>
      <c r="C107" s="390"/>
      <c r="D107" s="390"/>
      <c r="E107" s="403"/>
      <c r="F107" s="583">
        <v>429056803</v>
      </c>
      <c r="G107" s="472">
        <v>850556803</v>
      </c>
    </row>
    <row r="108" spans="1:10" s="308" customFormat="1" ht="15" customHeight="1">
      <c r="A108" s="386" t="s">
        <v>181</v>
      </c>
      <c r="B108" s="390"/>
      <c r="C108" s="390"/>
      <c r="D108" s="390"/>
      <c r="E108" s="403"/>
      <c r="F108" s="583"/>
      <c r="G108" s="472"/>
    </row>
    <row r="109" spans="1:10" s="308" customFormat="1" ht="15" customHeight="1">
      <c r="A109" s="386" t="s">
        <v>456</v>
      </c>
      <c r="B109" s="390"/>
      <c r="C109" s="390"/>
      <c r="D109" s="390"/>
      <c r="E109" s="403"/>
      <c r="F109" s="583"/>
      <c r="G109" s="472">
        <v>132000000</v>
      </c>
    </row>
    <row r="110" spans="1:10" s="308" customFormat="1" ht="15" customHeight="1">
      <c r="A110" s="386" t="s">
        <v>490</v>
      </c>
      <c r="B110" s="390"/>
      <c r="C110" s="390"/>
      <c r="D110" s="390"/>
      <c r="E110" s="454"/>
      <c r="F110" s="603"/>
      <c r="G110" s="472"/>
    </row>
    <row r="111" spans="1:10" s="308" customFormat="1" ht="15" customHeight="1">
      <c r="A111" s="386" t="s">
        <v>491</v>
      </c>
      <c r="B111" s="390"/>
      <c r="C111" s="390"/>
      <c r="D111" s="390"/>
      <c r="E111" s="403"/>
      <c r="F111" s="583"/>
      <c r="G111" s="472"/>
    </row>
    <row r="112" spans="1:10" s="308" customFormat="1" ht="15" customHeight="1">
      <c r="A112" s="386" t="s">
        <v>492</v>
      </c>
      <c r="B112" s="390"/>
      <c r="C112" s="390"/>
      <c r="D112" s="390"/>
      <c r="E112" s="454"/>
      <c r="F112" s="604"/>
      <c r="G112" s="472"/>
    </row>
    <row r="113" spans="1:9" s="308" customFormat="1" ht="15" customHeight="1" thickBot="1">
      <c r="A113" s="508"/>
      <c r="B113" s="390"/>
      <c r="C113" s="390"/>
      <c r="D113" s="390"/>
      <c r="E113" s="509" t="s">
        <v>771</v>
      </c>
      <c r="F113" s="602">
        <f>SUM(F103:F112)</f>
        <v>17798056803</v>
      </c>
      <c r="G113" s="505">
        <v>20456356803</v>
      </c>
      <c r="I113" s="616"/>
    </row>
    <row r="114" spans="1:9" s="308" customFormat="1" ht="15" customHeight="1" thickTop="1">
      <c r="A114" s="491" t="s">
        <v>535</v>
      </c>
      <c r="B114" s="390"/>
      <c r="C114" s="390"/>
      <c r="D114" s="390"/>
      <c r="E114" s="454"/>
      <c r="F114" s="603"/>
      <c r="G114" s="472"/>
    </row>
    <row r="115" spans="1:9" s="308" customFormat="1" ht="15" customHeight="1">
      <c r="A115" s="490" t="s">
        <v>606</v>
      </c>
      <c r="B115" s="390"/>
      <c r="C115" s="390"/>
      <c r="D115" s="390"/>
      <c r="E115" s="454"/>
      <c r="F115" s="605">
        <v>1784980176</v>
      </c>
      <c r="G115" s="510">
        <v>1784980176</v>
      </c>
      <c r="I115" s="635"/>
    </row>
    <row r="116" spans="1:9" s="308" customFormat="1" ht="15" customHeight="1">
      <c r="A116" s="386" t="s">
        <v>843</v>
      </c>
      <c r="B116" s="390"/>
      <c r="C116" s="390"/>
      <c r="D116" s="390"/>
      <c r="E116" s="454"/>
      <c r="F116" s="605"/>
      <c r="G116" s="510"/>
    </row>
    <row r="117" spans="1:9" s="308" customFormat="1" ht="15" customHeight="1">
      <c r="A117" s="508" t="s">
        <v>771</v>
      </c>
      <c r="B117" s="390"/>
      <c r="C117" s="390"/>
      <c r="D117" s="390"/>
      <c r="E117" s="454"/>
      <c r="F117" s="606">
        <f>SUM(F115:F116)</f>
        <v>1784980176</v>
      </c>
      <c r="G117" s="511">
        <v>1784980176</v>
      </c>
    </row>
    <row r="118" spans="1:9" s="404" customFormat="1" ht="19.5" customHeight="1">
      <c r="A118" s="404" t="s">
        <v>154</v>
      </c>
      <c r="F118" s="622">
        <f>F117+F113</f>
        <v>19583036979</v>
      </c>
      <c r="G118" s="622">
        <f>G117+G113</f>
        <v>22241336979</v>
      </c>
    </row>
  </sheetData>
  <phoneticPr fontId="11" type="noConversion"/>
  <pageMargins left="0.49" right="0.26" top="0.51" bottom="0.56999999999999995" header="0.25" footer="0.21"/>
  <pageSetup paperSize="9" firstPageNumber="7" orientation="portrait" useFirstPageNumber="1" r:id="rId1"/>
  <headerFooter alignWithMargins="0">
    <oddFooter>&amp;R&amp;P</oddFooter>
  </headerFooter>
</worksheet>
</file>

<file path=xl/worksheets/sheet11.xml><?xml version="1.0" encoding="utf-8"?>
<worksheet xmlns="http://schemas.openxmlformats.org/spreadsheetml/2006/main" xmlns:r="http://schemas.openxmlformats.org/officeDocument/2006/relationships">
  <sheetPr codeName="Sheet7">
    <tabColor indexed="12"/>
  </sheetPr>
  <dimension ref="A1:AC45"/>
  <sheetViews>
    <sheetView topLeftCell="A17" workbookViewId="0">
      <selection activeCell="I39" sqref="I39"/>
    </sheetView>
  </sheetViews>
  <sheetFormatPr defaultRowHeight="15" customHeight="1"/>
  <cols>
    <col min="1" max="1" width="1.7109375" style="342" customWidth="1"/>
    <col min="2" max="2" width="25" style="342" customWidth="1"/>
    <col min="3" max="3" width="14.28515625" style="351" customWidth="1"/>
    <col min="4" max="4" width="0.85546875" style="352" customWidth="1"/>
    <col min="5" max="5" width="13.140625" style="351" customWidth="1"/>
    <col min="6" max="6" width="0.7109375" style="352" customWidth="1"/>
    <col min="7" max="7" width="12.28515625" style="351" customWidth="1"/>
    <col min="8" max="8" width="0.85546875" style="352" customWidth="1"/>
    <col min="9" max="9" width="13.7109375" style="351" customWidth="1"/>
    <col min="10" max="10" width="0.85546875" style="352" hidden="1" customWidth="1"/>
    <col min="11" max="11" width="9.28515625" style="351" hidden="1" customWidth="1"/>
    <col min="12" max="12" width="2.5703125" style="352" hidden="1" customWidth="1"/>
    <col min="13" max="13" width="10.28515625" style="351" customWidth="1"/>
    <col min="14" max="14" width="0.85546875" style="352" customWidth="1"/>
    <col min="15" max="15" width="11.85546875" style="351" customWidth="1"/>
    <col min="16" max="16" width="0.85546875" style="352" customWidth="1"/>
    <col min="17" max="17" width="13.7109375" style="351" customWidth="1"/>
    <col min="18" max="18" width="0.85546875" style="352" customWidth="1"/>
    <col min="19" max="19" width="12.7109375" style="351" hidden="1" customWidth="1"/>
    <col min="20" max="20" width="0.85546875" style="352" hidden="1" customWidth="1"/>
    <col min="21" max="21" width="14.85546875" style="351" customWidth="1"/>
    <col min="22" max="22" width="0.85546875" style="352" customWidth="1"/>
    <col min="23" max="23" width="7.5703125" style="351" hidden="1" customWidth="1"/>
    <col min="24" max="24" width="0.85546875" style="352" hidden="1" customWidth="1"/>
    <col min="25" max="25" width="9" style="351" hidden="1" customWidth="1"/>
    <col min="26" max="26" width="0.85546875" style="352" hidden="1" customWidth="1"/>
    <col min="27" max="27" width="14.85546875" style="351" bestFit="1" customWidth="1"/>
    <col min="28" max="28" width="15.5703125" style="351" customWidth="1"/>
    <col min="29" max="29" width="12.85546875" style="342" bestFit="1" customWidth="1"/>
    <col min="30" max="16384" width="9.140625" style="342"/>
  </cols>
  <sheetData>
    <row r="1" spans="1:28" ht="15" customHeight="1">
      <c r="A1" s="24" t="s">
        <v>886</v>
      </c>
    </row>
    <row r="2" spans="1:28" ht="15" customHeight="1">
      <c r="A2" s="130" t="s">
        <v>305</v>
      </c>
      <c r="B2" s="343"/>
    </row>
    <row r="3" spans="1:28" s="344" customFormat="1" ht="39" customHeight="1">
      <c r="B3" s="345"/>
      <c r="C3" s="838" t="s">
        <v>278</v>
      </c>
      <c r="D3" s="353"/>
      <c r="E3" s="838" t="s">
        <v>72</v>
      </c>
      <c r="F3" s="353"/>
      <c r="G3" s="838" t="s">
        <v>279</v>
      </c>
      <c r="H3" s="353"/>
      <c r="I3" s="838" t="s">
        <v>503</v>
      </c>
      <c r="J3" s="353"/>
      <c r="K3" s="838" t="s">
        <v>280</v>
      </c>
      <c r="L3" s="353"/>
      <c r="M3" s="838" t="s">
        <v>281</v>
      </c>
      <c r="N3" s="353"/>
      <c r="O3" s="838" t="s">
        <v>282</v>
      </c>
      <c r="P3" s="354"/>
      <c r="Q3" s="838" t="s">
        <v>283</v>
      </c>
      <c r="R3" s="355"/>
      <c r="S3" s="838" t="s">
        <v>284</v>
      </c>
      <c r="T3" s="353"/>
      <c r="U3" s="838" t="s">
        <v>285</v>
      </c>
      <c r="V3" s="353"/>
      <c r="W3" s="838" t="s">
        <v>286</v>
      </c>
      <c r="X3" s="353"/>
      <c r="Y3" s="838" t="s">
        <v>287</v>
      </c>
      <c r="Z3" s="355"/>
      <c r="AA3" s="838" t="s">
        <v>381</v>
      </c>
      <c r="AB3" s="356"/>
    </row>
    <row r="4" spans="1:28" s="344" customFormat="1" ht="22.5" customHeight="1">
      <c r="B4" s="348"/>
      <c r="C4" s="838"/>
      <c r="D4" s="353"/>
      <c r="E4" s="838"/>
      <c r="F4" s="353"/>
      <c r="G4" s="838"/>
      <c r="H4" s="353"/>
      <c r="I4" s="838"/>
      <c r="J4" s="353"/>
      <c r="K4" s="838"/>
      <c r="L4" s="353"/>
      <c r="M4" s="838"/>
      <c r="N4" s="353"/>
      <c r="O4" s="838"/>
      <c r="P4" s="354"/>
      <c r="Q4" s="838"/>
      <c r="R4" s="355"/>
      <c r="S4" s="838"/>
      <c r="T4" s="353"/>
      <c r="U4" s="838"/>
      <c r="V4" s="353"/>
      <c r="W4" s="838"/>
      <c r="X4" s="353"/>
      <c r="Y4" s="838"/>
      <c r="Z4" s="355"/>
      <c r="AA4" s="838"/>
      <c r="AB4" s="356"/>
    </row>
    <row r="5" spans="1:28" ht="15" customHeight="1">
      <c r="B5" s="349"/>
      <c r="C5" s="357" t="s">
        <v>806</v>
      </c>
      <c r="D5" s="358"/>
      <c r="E5" s="357" t="s">
        <v>806</v>
      </c>
      <c r="F5" s="358"/>
      <c r="G5" s="357" t="s">
        <v>806</v>
      </c>
      <c r="H5" s="358"/>
      <c r="I5" s="357" t="s">
        <v>806</v>
      </c>
      <c r="J5" s="358"/>
      <c r="K5" s="357" t="s">
        <v>806</v>
      </c>
      <c r="L5" s="358"/>
      <c r="M5" s="357" t="s">
        <v>806</v>
      </c>
      <c r="N5" s="358"/>
      <c r="O5" s="357" t="s">
        <v>806</v>
      </c>
      <c r="P5" s="358"/>
      <c r="Q5" s="357" t="s">
        <v>806</v>
      </c>
      <c r="R5" s="354"/>
      <c r="S5" s="357" t="s">
        <v>806</v>
      </c>
      <c r="T5" s="358"/>
      <c r="U5" s="357" t="s">
        <v>806</v>
      </c>
      <c r="V5" s="358"/>
      <c r="W5" s="357" t="s">
        <v>806</v>
      </c>
      <c r="X5" s="358"/>
      <c r="Y5" s="357" t="s">
        <v>806</v>
      </c>
      <c r="Z5" s="358"/>
      <c r="AA5" s="357" t="s">
        <v>806</v>
      </c>
      <c r="AB5" s="359"/>
    </row>
    <row r="6" spans="1:28" s="343" customFormat="1" ht="17.45" customHeight="1">
      <c r="B6" s="331" t="s">
        <v>288</v>
      </c>
      <c r="C6" s="360">
        <v>149598790000</v>
      </c>
      <c r="D6" s="360"/>
      <c r="E6" s="360">
        <v>9468982448</v>
      </c>
      <c r="F6" s="360"/>
      <c r="G6" s="360">
        <v>322040533</v>
      </c>
      <c r="H6" s="360"/>
      <c r="I6" s="371">
        <v>-1343970000</v>
      </c>
      <c r="J6" s="360"/>
      <c r="K6" s="360">
        <v>0</v>
      </c>
      <c r="L6" s="360"/>
      <c r="M6" s="360"/>
      <c r="N6" s="360"/>
      <c r="O6" s="360">
        <v>899125527</v>
      </c>
      <c r="P6" s="360"/>
      <c r="Q6" s="360">
        <v>1075641430</v>
      </c>
      <c r="R6" s="360"/>
      <c r="S6" s="360">
        <v>0</v>
      </c>
      <c r="T6" s="360"/>
      <c r="U6" s="360">
        <v>-46891724743</v>
      </c>
      <c r="V6" s="360"/>
      <c r="W6" s="360">
        <v>0</v>
      </c>
      <c r="X6" s="360"/>
      <c r="Y6" s="360">
        <v>0</v>
      </c>
      <c r="Z6" s="361"/>
      <c r="AA6" s="360">
        <v>113128885195</v>
      </c>
      <c r="AB6" s="359"/>
    </row>
    <row r="7" spans="1:28" ht="17.45" customHeight="1">
      <c r="B7" s="293" t="s">
        <v>502</v>
      </c>
      <c r="C7" s="372">
        <v>0</v>
      </c>
      <c r="D7" s="372"/>
      <c r="E7" s="372">
        <v>0</v>
      </c>
      <c r="F7" s="372"/>
      <c r="G7" s="372">
        <v>0</v>
      </c>
      <c r="H7" s="372"/>
      <c r="I7" s="372">
        <v>0</v>
      </c>
      <c r="J7" s="372"/>
      <c r="K7" s="372">
        <v>0</v>
      </c>
      <c r="L7" s="372"/>
      <c r="M7" s="372">
        <v>0</v>
      </c>
      <c r="N7" s="372"/>
      <c r="O7" s="372">
        <v>0</v>
      </c>
      <c r="P7" s="372"/>
      <c r="Q7" s="372">
        <v>0</v>
      </c>
      <c r="R7" s="372"/>
      <c r="S7" s="372">
        <v>0</v>
      </c>
      <c r="T7" s="372"/>
      <c r="U7" s="372"/>
      <c r="V7" s="372"/>
      <c r="W7" s="372">
        <v>0</v>
      </c>
      <c r="X7" s="372"/>
      <c r="Y7" s="372">
        <v>0</v>
      </c>
      <c r="Z7" s="372"/>
      <c r="AA7" s="372">
        <v>0</v>
      </c>
      <c r="AB7" s="359"/>
    </row>
    <row r="8" spans="1:28" ht="17.45" hidden="1" customHeight="1">
      <c r="B8" s="293" t="s">
        <v>501</v>
      </c>
      <c r="C8" s="372"/>
      <c r="D8" s="372"/>
      <c r="E8" s="372"/>
      <c r="F8" s="372"/>
      <c r="G8" s="372">
        <v>0</v>
      </c>
      <c r="H8" s="372"/>
      <c r="I8" s="372">
        <v>0</v>
      </c>
      <c r="J8" s="372"/>
      <c r="K8" s="372"/>
      <c r="L8" s="372"/>
      <c r="M8" s="372">
        <v>0</v>
      </c>
      <c r="N8" s="372"/>
      <c r="O8" s="372">
        <v>0</v>
      </c>
      <c r="P8" s="372"/>
      <c r="Q8" s="372">
        <v>0</v>
      </c>
      <c r="R8" s="372"/>
      <c r="S8" s="372"/>
      <c r="T8" s="372"/>
      <c r="U8" s="372">
        <v>0</v>
      </c>
      <c r="V8" s="372"/>
      <c r="W8" s="372">
        <v>0</v>
      </c>
      <c r="X8" s="372"/>
      <c r="Y8" s="372">
        <v>0</v>
      </c>
      <c r="Z8" s="372"/>
      <c r="AA8" s="372">
        <v>0</v>
      </c>
      <c r="AB8" s="359"/>
    </row>
    <row r="9" spans="1:28" ht="17.45" hidden="1" customHeight="1">
      <c r="B9" s="293" t="s">
        <v>269</v>
      </c>
      <c r="C9" s="372"/>
      <c r="D9" s="372"/>
      <c r="E9" s="372">
        <v>0</v>
      </c>
      <c r="F9" s="372"/>
      <c r="G9" s="372">
        <v>0</v>
      </c>
      <c r="H9" s="372"/>
      <c r="I9" s="372">
        <v>0</v>
      </c>
      <c r="J9" s="372"/>
      <c r="K9" s="372"/>
      <c r="L9" s="372"/>
      <c r="M9" s="372">
        <v>0</v>
      </c>
      <c r="N9" s="372"/>
      <c r="O9" s="372">
        <v>0</v>
      </c>
      <c r="P9" s="372"/>
      <c r="Q9" s="372">
        <v>0</v>
      </c>
      <c r="R9" s="372"/>
      <c r="S9" s="372"/>
      <c r="T9" s="372"/>
      <c r="U9" s="372"/>
      <c r="V9" s="372"/>
      <c r="W9" s="372">
        <v>0</v>
      </c>
      <c r="X9" s="372"/>
      <c r="Y9" s="372">
        <v>0</v>
      </c>
      <c r="Z9" s="372"/>
      <c r="AA9" s="372">
        <v>0</v>
      </c>
      <c r="AB9" s="359"/>
    </row>
    <row r="10" spans="1:28" ht="17.45" hidden="1" customHeight="1">
      <c r="B10" s="293" t="s">
        <v>270</v>
      </c>
      <c r="C10" s="372">
        <v>0</v>
      </c>
      <c r="D10" s="372"/>
      <c r="E10" s="372">
        <v>0</v>
      </c>
      <c r="F10" s="372"/>
      <c r="G10" s="372">
        <v>0</v>
      </c>
      <c r="H10" s="372"/>
      <c r="I10" s="372"/>
      <c r="J10" s="372"/>
      <c r="K10" s="372"/>
      <c r="L10" s="372"/>
      <c r="M10" s="372">
        <v>0</v>
      </c>
      <c r="N10" s="372"/>
      <c r="O10" s="372">
        <v>0</v>
      </c>
      <c r="P10" s="372"/>
      <c r="Q10" s="372">
        <v>0</v>
      </c>
      <c r="R10" s="372"/>
      <c r="S10" s="372"/>
      <c r="T10" s="372"/>
      <c r="U10" s="372">
        <v>0</v>
      </c>
      <c r="V10" s="372"/>
      <c r="W10" s="372">
        <v>0</v>
      </c>
      <c r="X10" s="372"/>
      <c r="Y10" s="372">
        <v>0</v>
      </c>
      <c r="Z10" s="372"/>
      <c r="AA10" s="372">
        <v>0</v>
      </c>
      <c r="AB10" s="359"/>
    </row>
    <row r="11" spans="1:28" ht="17.45" hidden="1" customHeight="1">
      <c r="B11" s="293" t="s">
        <v>271</v>
      </c>
      <c r="C11" s="372">
        <v>0</v>
      </c>
      <c r="D11" s="372"/>
      <c r="E11" s="372"/>
      <c r="F11" s="372"/>
      <c r="G11" s="372">
        <v>0</v>
      </c>
      <c r="H11" s="372"/>
      <c r="I11" s="372"/>
      <c r="J11" s="372"/>
      <c r="K11" s="372"/>
      <c r="L11" s="372"/>
      <c r="M11" s="372"/>
      <c r="N11" s="372"/>
      <c r="O11" s="372">
        <v>0</v>
      </c>
      <c r="P11" s="372"/>
      <c r="Q11" s="372">
        <v>0</v>
      </c>
      <c r="R11" s="372"/>
      <c r="S11" s="372"/>
      <c r="T11" s="372"/>
      <c r="U11" s="372">
        <v>0</v>
      </c>
      <c r="V11" s="372"/>
      <c r="W11" s="372">
        <v>0</v>
      </c>
      <c r="X11" s="372"/>
      <c r="Y11" s="372">
        <v>0</v>
      </c>
      <c r="Z11" s="372"/>
      <c r="AA11" s="372">
        <v>0</v>
      </c>
      <c r="AB11" s="359"/>
    </row>
    <row r="12" spans="1:28" ht="17.45" hidden="1" customHeight="1">
      <c r="B12" s="293" t="s">
        <v>272</v>
      </c>
      <c r="C12" s="372">
        <v>0</v>
      </c>
      <c r="D12" s="372"/>
      <c r="E12" s="372">
        <v>0</v>
      </c>
      <c r="F12" s="372"/>
      <c r="G12" s="372">
        <v>0</v>
      </c>
      <c r="H12" s="372"/>
      <c r="I12" s="372">
        <v>0</v>
      </c>
      <c r="J12" s="372"/>
      <c r="K12" s="372">
        <v>0</v>
      </c>
      <c r="L12" s="372"/>
      <c r="M12" s="372">
        <v>0</v>
      </c>
      <c r="N12" s="372"/>
      <c r="O12" s="372">
        <v>0</v>
      </c>
      <c r="P12" s="372"/>
      <c r="Q12" s="372">
        <v>0</v>
      </c>
      <c r="R12" s="372"/>
      <c r="S12" s="372">
        <v>0</v>
      </c>
      <c r="T12" s="372"/>
      <c r="U12" s="372"/>
      <c r="V12" s="372"/>
      <c r="W12" s="372">
        <v>0</v>
      </c>
      <c r="X12" s="372"/>
      <c r="Y12" s="372">
        <v>0</v>
      </c>
      <c r="Z12" s="372"/>
      <c r="AA12" s="372">
        <v>0</v>
      </c>
      <c r="AB12" s="359"/>
    </row>
    <row r="13" spans="1:28" ht="17.45" hidden="1" customHeight="1">
      <c r="B13" s="293" t="s">
        <v>273</v>
      </c>
      <c r="C13" s="372">
        <v>0</v>
      </c>
      <c r="D13" s="372"/>
      <c r="E13" s="372">
        <v>0</v>
      </c>
      <c r="F13" s="372"/>
      <c r="G13" s="372">
        <v>0</v>
      </c>
      <c r="H13" s="372"/>
      <c r="I13" s="372">
        <v>0</v>
      </c>
      <c r="J13" s="372"/>
      <c r="K13" s="372">
        <v>0</v>
      </c>
      <c r="L13" s="372"/>
      <c r="M13" s="372">
        <v>0</v>
      </c>
      <c r="N13" s="372"/>
      <c r="O13" s="372">
        <v>0</v>
      </c>
      <c r="P13" s="372"/>
      <c r="Q13" s="372">
        <v>0</v>
      </c>
      <c r="R13" s="372"/>
      <c r="S13" s="372">
        <v>0</v>
      </c>
      <c r="T13" s="372"/>
      <c r="U13" s="372"/>
      <c r="V13" s="372"/>
      <c r="W13" s="372">
        <v>0</v>
      </c>
      <c r="X13" s="372"/>
      <c r="Y13" s="372">
        <v>0</v>
      </c>
      <c r="Z13" s="372"/>
      <c r="AA13" s="372">
        <v>0</v>
      </c>
      <c r="AB13" s="359"/>
    </row>
    <row r="14" spans="1:28" ht="17.45" hidden="1" customHeight="1">
      <c r="B14" s="293" t="s">
        <v>274</v>
      </c>
      <c r="C14" s="372">
        <v>0</v>
      </c>
      <c r="D14" s="372"/>
      <c r="E14" s="372">
        <v>0</v>
      </c>
      <c r="F14" s="372"/>
      <c r="G14" s="372"/>
      <c r="H14" s="372"/>
      <c r="I14" s="372">
        <v>0</v>
      </c>
      <c r="J14" s="372"/>
      <c r="K14" s="372"/>
      <c r="L14" s="372"/>
      <c r="M14" s="372">
        <v>0</v>
      </c>
      <c r="N14" s="372"/>
      <c r="O14" s="372"/>
      <c r="P14" s="372"/>
      <c r="Q14" s="372"/>
      <c r="R14" s="372"/>
      <c r="S14" s="372"/>
      <c r="T14" s="372"/>
      <c r="U14" s="372"/>
      <c r="V14" s="372"/>
      <c r="W14" s="372"/>
      <c r="X14" s="372"/>
      <c r="Y14" s="372"/>
      <c r="Z14" s="372"/>
      <c r="AA14" s="372">
        <v>0</v>
      </c>
      <c r="AB14" s="359"/>
    </row>
    <row r="15" spans="1:28" ht="17.45" hidden="1" customHeight="1">
      <c r="B15" s="293" t="s">
        <v>275</v>
      </c>
      <c r="C15" s="372">
        <v>0</v>
      </c>
      <c r="D15" s="372"/>
      <c r="E15" s="372">
        <v>0</v>
      </c>
      <c r="F15" s="372"/>
      <c r="G15" s="372">
        <v>0</v>
      </c>
      <c r="H15" s="372"/>
      <c r="I15" s="372">
        <v>0</v>
      </c>
      <c r="J15" s="372"/>
      <c r="K15" s="372"/>
      <c r="L15" s="372"/>
      <c r="M15" s="372">
        <v>0</v>
      </c>
      <c r="N15" s="372"/>
      <c r="O15" s="372"/>
      <c r="P15" s="372"/>
      <c r="Q15" s="372">
        <v>0</v>
      </c>
      <c r="R15" s="372"/>
      <c r="S15" s="372"/>
      <c r="T15" s="372"/>
      <c r="U15" s="372"/>
      <c r="V15" s="372"/>
      <c r="W15" s="372"/>
      <c r="X15" s="372"/>
      <c r="Y15" s="372"/>
      <c r="Z15" s="372"/>
      <c r="AA15" s="372">
        <v>0</v>
      </c>
      <c r="AB15" s="359"/>
    </row>
    <row r="16" spans="1:28" ht="17.45" hidden="1" customHeight="1">
      <c r="B16" s="293" t="s">
        <v>276</v>
      </c>
      <c r="C16" s="372">
        <v>0</v>
      </c>
      <c r="D16" s="372"/>
      <c r="E16" s="372">
        <v>0</v>
      </c>
      <c r="F16" s="372"/>
      <c r="G16" s="372">
        <v>0</v>
      </c>
      <c r="H16" s="372"/>
      <c r="I16" s="372">
        <v>0</v>
      </c>
      <c r="J16" s="372"/>
      <c r="K16" s="372"/>
      <c r="L16" s="372"/>
      <c r="M16" s="372">
        <v>0</v>
      </c>
      <c r="N16" s="372"/>
      <c r="O16" s="372">
        <v>0</v>
      </c>
      <c r="P16" s="372"/>
      <c r="Q16" s="372">
        <v>0</v>
      </c>
      <c r="R16" s="372"/>
      <c r="S16" s="372"/>
      <c r="T16" s="372"/>
      <c r="U16" s="372"/>
      <c r="V16" s="372"/>
      <c r="W16" s="372"/>
      <c r="X16" s="372"/>
      <c r="Y16" s="372"/>
      <c r="Z16" s="372"/>
      <c r="AA16" s="372">
        <v>0</v>
      </c>
      <c r="AB16" s="359"/>
    </row>
    <row r="17" spans="2:29" ht="17.45" customHeight="1">
      <c r="B17" s="293" t="s">
        <v>277</v>
      </c>
      <c r="C17" s="372"/>
      <c r="D17" s="372"/>
      <c r="E17" s="372"/>
      <c r="F17" s="372"/>
      <c r="G17" s="372">
        <v>0</v>
      </c>
      <c r="H17" s="372"/>
      <c r="I17" s="372">
        <v>0</v>
      </c>
      <c r="J17" s="372"/>
      <c r="K17" s="372">
        <v>0</v>
      </c>
      <c r="L17" s="372"/>
      <c r="M17" s="381"/>
      <c r="N17" s="372"/>
      <c r="O17" s="372">
        <v>0</v>
      </c>
      <c r="P17" s="372"/>
      <c r="Q17" s="372"/>
      <c r="R17" s="372"/>
      <c r="S17" s="372">
        <v>0</v>
      </c>
      <c r="T17" s="372"/>
      <c r="U17" s="372">
        <v>0</v>
      </c>
      <c r="V17" s="372"/>
      <c r="W17" s="372"/>
      <c r="X17" s="372"/>
      <c r="Y17" s="372"/>
      <c r="Z17" s="372"/>
      <c r="AA17" s="372">
        <v>0</v>
      </c>
      <c r="AB17" s="359"/>
    </row>
    <row r="18" spans="2:29" ht="3.95" customHeight="1">
      <c r="B18" s="349"/>
      <c r="C18" s="360"/>
      <c r="D18" s="360"/>
      <c r="E18" s="360"/>
      <c r="F18" s="360"/>
      <c r="G18" s="360"/>
      <c r="H18" s="360"/>
      <c r="I18" s="371"/>
      <c r="J18" s="371"/>
      <c r="K18" s="371"/>
      <c r="L18" s="371"/>
      <c r="M18" s="371"/>
      <c r="N18" s="371"/>
      <c r="O18" s="371"/>
      <c r="P18" s="371"/>
      <c r="Q18" s="371"/>
      <c r="R18" s="371"/>
      <c r="S18" s="371"/>
      <c r="T18" s="371"/>
      <c r="U18" s="371"/>
      <c r="V18" s="371"/>
      <c r="W18" s="371"/>
      <c r="X18" s="371"/>
      <c r="Y18" s="371"/>
      <c r="Z18" s="374"/>
      <c r="AA18" s="375">
        <v>0</v>
      </c>
      <c r="AB18" s="359"/>
    </row>
    <row r="19" spans="2:29" s="343" customFormat="1" ht="17.100000000000001" customHeight="1" thickBot="1">
      <c r="B19" s="331" t="s">
        <v>289</v>
      </c>
      <c r="C19" s="364">
        <v>149598790000</v>
      </c>
      <c r="D19" s="365"/>
      <c r="E19" s="364">
        <v>9468982448</v>
      </c>
      <c r="F19" s="365"/>
      <c r="G19" s="364">
        <v>322040533</v>
      </c>
      <c r="H19" s="365"/>
      <c r="I19" s="373">
        <v>-1343970000</v>
      </c>
      <c r="J19" s="376"/>
      <c r="K19" s="373">
        <v>0</v>
      </c>
      <c r="L19" s="376"/>
      <c r="M19" s="373">
        <v>0</v>
      </c>
      <c r="N19" s="376"/>
      <c r="O19" s="373">
        <v>899125527</v>
      </c>
      <c r="P19" s="376"/>
      <c r="Q19" s="373">
        <v>1075641430</v>
      </c>
      <c r="R19" s="376"/>
      <c r="S19" s="373">
        <v>0</v>
      </c>
      <c r="T19" s="376"/>
      <c r="U19" s="373">
        <v>-46891724743</v>
      </c>
      <c r="V19" s="376"/>
      <c r="W19" s="373">
        <v>0</v>
      </c>
      <c r="X19" s="376"/>
      <c r="Y19" s="373">
        <v>0</v>
      </c>
      <c r="Z19" s="376"/>
      <c r="AA19" s="373">
        <v>113128885195</v>
      </c>
      <c r="AB19" s="359"/>
    </row>
    <row r="20" spans="2:29" s="343" customFormat="1" ht="17.100000000000001" customHeight="1" thickTop="1">
      <c r="B20" s="349" t="s">
        <v>895</v>
      </c>
      <c r="C20" s="360"/>
      <c r="D20" s="365"/>
      <c r="E20" s="360"/>
      <c r="F20" s="365"/>
      <c r="G20" s="360"/>
      <c r="H20" s="365"/>
      <c r="I20" s="371"/>
      <c r="J20" s="376"/>
      <c r="K20" s="371"/>
      <c r="L20" s="376"/>
      <c r="M20" s="371"/>
      <c r="N20" s="376"/>
      <c r="O20" s="371"/>
      <c r="P20" s="376"/>
      <c r="Q20" s="371"/>
      <c r="R20" s="376"/>
      <c r="S20" s="371"/>
      <c r="T20" s="376"/>
      <c r="U20" s="371">
        <v>12638610196.318077</v>
      </c>
      <c r="V20" s="376"/>
      <c r="W20" s="371"/>
      <c r="X20" s="376"/>
      <c r="Y20" s="371"/>
      <c r="Z20" s="376"/>
      <c r="AA20" s="371">
        <f>U20</f>
        <v>12638610196.318077</v>
      </c>
      <c r="AB20" s="580"/>
    </row>
    <row r="21" spans="2:29" s="343" customFormat="1" ht="17.100000000000001" customHeight="1">
      <c r="B21" s="349" t="s">
        <v>851</v>
      </c>
      <c r="C21" s="360"/>
      <c r="D21" s="365"/>
      <c r="E21" s="360"/>
      <c r="F21" s="365"/>
      <c r="G21" s="360"/>
      <c r="H21" s="365"/>
      <c r="I21" s="371"/>
      <c r="J21" s="376"/>
      <c r="K21" s="371"/>
      <c r="L21" s="376"/>
      <c r="M21" s="371"/>
      <c r="N21" s="376"/>
      <c r="O21" s="371"/>
      <c r="P21" s="376"/>
      <c r="Q21" s="371"/>
      <c r="R21" s="376"/>
      <c r="S21" s="371"/>
      <c r="T21" s="376"/>
      <c r="U21" s="371">
        <v>-3482156902.0892839</v>
      </c>
      <c r="V21" s="376"/>
      <c r="W21" s="371"/>
      <c r="X21" s="376"/>
      <c r="Y21" s="371"/>
      <c r="Z21" s="376"/>
      <c r="AA21" s="371">
        <v>-3482156902.0892839</v>
      </c>
      <c r="AB21" s="359"/>
    </row>
    <row r="22" spans="2:29" ht="15" customHeight="1">
      <c r="B22" s="349" t="s">
        <v>848</v>
      </c>
      <c r="C22" s="362">
        <v>0</v>
      </c>
      <c r="D22" s="362"/>
      <c r="E22" s="362">
        <v>0</v>
      </c>
      <c r="F22" s="362"/>
      <c r="G22" s="362">
        <v>0</v>
      </c>
      <c r="H22" s="362"/>
      <c r="I22" s="362">
        <v>0</v>
      </c>
      <c r="J22" s="362"/>
      <c r="K22" s="362">
        <v>0</v>
      </c>
      <c r="L22" s="362"/>
      <c r="M22" s="362">
        <v>0</v>
      </c>
      <c r="N22" s="362"/>
      <c r="O22" s="362">
        <v>0</v>
      </c>
      <c r="P22" s="362"/>
      <c r="Q22" s="362">
        <v>0</v>
      </c>
      <c r="R22" s="362"/>
      <c r="S22" s="362">
        <v>0</v>
      </c>
      <c r="T22" s="362"/>
      <c r="U22" s="366">
        <f>-7678848384.70901</f>
        <v>-7678848384.7090101</v>
      </c>
      <c r="V22" s="362"/>
      <c r="W22" s="362">
        <v>0</v>
      </c>
      <c r="X22" s="362"/>
      <c r="Y22" s="362">
        <v>0</v>
      </c>
      <c r="Z22" s="363"/>
      <c r="AA22" s="362">
        <f>U22</f>
        <v>-7678848384.7090101</v>
      </c>
      <c r="AB22" s="359"/>
    </row>
    <row r="23" spans="2:29" ht="15" customHeight="1">
      <c r="B23" s="349" t="s">
        <v>896</v>
      </c>
      <c r="C23" s="362">
        <v>0</v>
      </c>
      <c r="D23" s="362"/>
      <c r="E23" s="362">
        <v>0</v>
      </c>
      <c r="F23" s="362"/>
      <c r="G23" s="362">
        <v>0</v>
      </c>
      <c r="H23" s="362"/>
      <c r="I23" s="362">
        <v>0</v>
      </c>
      <c r="J23" s="362"/>
      <c r="K23" s="362"/>
      <c r="L23" s="362"/>
      <c r="M23" s="362">
        <v>0</v>
      </c>
      <c r="N23" s="362"/>
      <c r="O23" s="362">
        <v>0</v>
      </c>
      <c r="P23" s="362"/>
      <c r="Q23" s="362">
        <v>0</v>
      </c>
      <c r="R23" s="362"/>
      <c r="S23" s="362"/>
      <c r="T23" s="362"/>
      <c r="U23" s="362">
        <v>487233135</v>
      </c>
      <c r="V23" s="362"/>
      <c r="W23" s="362"/>
      <c r="X23" s="362"/>
      <c r="Y23" s="362"/>
      <c r="Z23" s="363"/>
      <c r="AA23" s="362">
        <v>487233135</v>
      </c>
      <c r="AB23" s="359"/>
      <c r="AC23" s="346"/>
    </row>
    <row r="24" spans="2:29" ht="15" customHeight="1">
      <c r="B24" s="349" t="s">
        <v>832</v>
      </c>
      <c r="C24" s="362">
        <v>0</v>
      </c>
      <c r="D24" s="362"/>
      <c r="E24" s="362">
        <v>0</v>
      </c>
      <c r="F24" s="362"/>
      <c r="G24" s="362">
        <v>0</v>
      </c>
      <c r="H24" s="362"/>
      <c r="I24" s="362">
        <v>0</v>
      </c>
      <c r="J24" s="362"/>
      <c r="K24" s="362"/>
      <c r="L24" s="362"/>
      <c r="M24" s="362">
        <v>0</v>
      </c>
      <c r="N24" s="362"/>
      <c r="O24" s="362">
        <v>0</v>
      </c>
      <c r="P24" s="362"/>
      <c r="Q24" s="362">
        <v>0</v>
      </c>
      <c r="R24" s="362"/>
      <c r="S24" s="362"/>
      <c r="T24" s="362"/>
      <c r="U24" s="362"/>
      <c r="V24" s="362"/>
      <c r="W24" s="362"/>
      <c r="X24" s="362"/>
      <c r="Y24" s="362"/>
      <c r="Z24" s="363"/>
      <c r="AA24" s="372">
        <v>0</v>
      </c>
      <c r="AB24" s="359"/>
      <c r="AC24" s="346"/>
    </row>
    <row r="25" spans="2:29" ht="15" customHeight="1">
      <c r="B25" s="349" t="s">
        <v>270</v>
      </c>
      <c r="C25" s="362">
        <v>0</v>
      </c>
      <c r="D25" s="362"/>
      <c r="E25" s="362">
        <v>0</v>
      </c>
      <c r="F25" s="362"/>
      <c r="G25" s="362">
        <v>0</v>
      </c>
      <c r="H25" s="362"/>
      <c r="I25" s="362">
        <v>0</v>
      </c>
      <c r="J25" s="362"/>
      <c r="K25" s="362"/>
      <c r="L25" s="362"/>
      <c r="M25" s="362">
        <v>0</v>
      </c>
      <c r="N25" s="362"/>
      <c r="O25" s="362">
        <v>0</v>
      </c>
      <c r="P25" s="362"/>
      <c r="Q25" s="362">
        <v>0</v>
      </c>
      <c r="R25" s="362"/>
      <c r="S25" s="362"/>
      <c r="T25" s="362"/>
      <c r="U25" s="362">
        <v>0</v>
      </c>
      <c r="V25" s="362"/>
      <c r="W25" s="362"/>
      <c r="X25" s="362"/>
      <c r="Y25" s="362"/>
      <c r="Z25" s="363"/>
      <c r="AA25" s="372">
        <v>0</v>
      </c>
      <c r="AB25" s="359"/>
    </row>
    <row r="26" spans="2:29" ht="15" customHeight="1">
      <c r="B26" s="349" t="s">
        <v>271</v>
      </c>
      <c r="C26" s="362">
        <v>0</v>
      </c>
      <c r="D26" s="362"/>
      <c r="E26" s="362">
        <v>0</v>
      </c>
      <c r="F26" s="362"/>
      <c r="G26" s="362">
        <v>0</v>
      </c>
      <c r="H26" s="362"/>
      <c r="I26" s="362">
        <v>0</v>
      </c>
      <c r="J26" s="362"/>
      <c r="K26" s="362"/>
      <c r="L26" s="362"/>
      <c r="M26" s="362">
        <v>0</v>
      </c>
      <c r="N26" s="362"/>
      <c r="O26" s="362">
        <v>0</v>
      </c>
      <c r="P26" s="362"/>
      <c r="Q26" s="362">
        <v>0</v>
      </c>
      <c r="R26" s="362"/>
      <c r="S26" s="362"/>
      <c r="T26" s="362"/>
      <c r="U26" s="362">
        <v>0</v>
      </c>
      <c r="V26" s="362"/>
      <c r="W26" s="362"/>
      <c r="X26" s="362"/>
      <c r="Y26" s="362"/>
      <c r="Z26" s="363"/>
      <c r="AA26" s="372">
        <v>0</v>
      </c>
      <c r="AB26" s="359"/>
    </row>
    <row r="27" spans="2:29" ht="15" customHeight="1">
      <c r="B27" s="349" t="s">
        <v>272</v>
      </c>
      <c r="C27" s="362">
        <v>0</v>
      </c>
      <c r="D27" s="362"/>
      <c r="E27" s="362">
        <v>0</v>
      </c>
      <c r="F27" s="362"/>
      <c r="G27" s="362">
        <v>0</v>
      </c>
      <c r="H27" s="362"/>
      <c r="I27" s="362">
        <v>0</v>
      </c>
      <c r="J27" s="362"/>
      <c r="K27" s="362">
        <v>0</v>
      </c>
      <c r="L27" s="362"/>
      <c r="M27" s="362">
        <v>0</v>
      </c>
      <c r="N27" s="362"/>
      <c r="O27" s="362">
        <v>0</v>
      </c>
      <c r="P27" s="362"/>
      <c r="Q27" s="362">
        <v>0</v>
      </c>
      <c r="R27" s="362"/>
      <c r="S27" s="362">
        <v>0</v>
      </c>
      <c r="T27" s="362"/>
      <c r="U27" s="362">
        <v>0</v>
      </c>
      <c r="V27" s="362"/>
      <c r="W27" s="362">
        <v>0</v>
      </c>
      <c r="X27" s="362"/>
      <c r="Y27" s="362">
        <v>0</v>
      </c>
      <c r="Z27" s="363"/>
      <c r="AA27" s="372">
        <v>0</v>
      </c>
      <c r="AB27" s="359"/>
      <c r="AC27" s="346"/>
    </row>
    <row r="28" spans="2:29" ht="15" customHeight="1">
      <c r="B28" s="349" t="s">
        <v>273</v>
      </c>
      <c r="C28" s="362">
        <v>0</v>
      </c>
      <c r="D28" s="362"/>
      <c r="E28" s="362">
        <v>0</v>
      </c>
      <c r="F28" s="362"/>
      <c r="G28" s="362">
        <v>0</v>
      </c>
      <c r="H28" s="362"/>
      <c r="I28" s="362">
        <v>0</v>
      </c>
      <c r="J28" s="362"/>
      <c r="K28" s="362">
        <v>0</v>
      </c>
      <c r="L28" s="362"/>
      <c r="M28" s="362">
        <v>0</v>
      </c>
      <c r="N28" s="362"/>
      <c r="O28" s="362">
        <v>0</v>
      </c>
      <c r="P28" s="362"/>
      <c r="Q28" s="362">
        <v>0</v>
      </c>
      <c r="R28" s="362"/>
      <c r="S28" s="362">
        <v>0</v>
      </c>
      <c r="T28" s="362"/>
      <c r="U28" s="362">
        <v>0</v>
      </c>
      <c r="V28" s="362"/>
      <c r="W28" s="362">
        <v>0</v>
      </c>
      <c r="X28" s="362"/>
      <c r="Y28" s="362">
        <v>0</v>
      </c>
      <c r="Z28" s="363"/>
      <c r="AA28" s="372">
        <v>0</v>
      </c>
      <c r="AB28" s="359"/>
    </row>
    <row r="29" spans="2:29" ht="15" customHeight="1">
      <c r="B29" s="349" t="s">
        <v>274</v>
      </c>
      <c r="C29" s="362">
        <v>0</v>
      </c>
      <c r="D29" s="362"/>
      <c r="E29" s="362">
        <v>0</v>
      </c>
      <c r="F29" s="362"/>
      <c r="G29" s="362">
        <v>0</v>
      </c>
      <c r="H29" s="362"/>
      <c r="I29" s="362">
        <v>0</v>
      </c>
      <c r="J29" s="362"/>
      <c r="K29" s="362"/>
      <c r="L29" s="362"/>
      <c r="M29" s="362">
        <v>0</v>
      </c>
      <c r="N29" s="362"/>
      <c r="O29" s="362">
        <v>0</v>
      </c>
      <c r="P29" s="362"/>
      <c r="Q29" s="362">
        <v>0</v>
      </c>
      <c r="R29" s="362"/>
      <c r="S29" s="362"/>
      <c r="T29" s="362"/>
      <c r="U29" s="362">
        <v>0</v>
      </c>
      <c r="V29" s="362"/>
      <c r="W29" s="362"/>
      <c r="X29" s="362"/>
      <c r="Y29" s="362"/>
      <c r="Z29" s="363"/>
      <c r="AA29" s="372">
        <v>0</v>
      </c>
      <c r="AB29" s="359"/>
    </row>
    <row r="30" spans="2:29" ht="15" customHeight="1">
      <c r="B30" s="349" t="s">
        <v>838</v>
      </c>
      <c r="C30" s="362">
        <v>0</v>
      </c>
      <c r="D30" s="362"/>
      <c r="E30" s="362">
        <v>0</v>
      </c>
      <c r="F30" s="362"/>
      <c r="G30" s="362">
        <v>0</v>
      </c>
      <c r="H30" s="362"/>
      <c r="I30" s="362">
        <v>0</v>
      </c>
      <c r="J30" s="362"/>
      <c r="K30" s="362"/>
      <c r="L30" s="362"/>
      <c r="M30" s="362">
        <v>0</v>
      </c>
      <c r="N30" s="362"/>
      <c r="O30" s="362">
        <v>0</v>
      </c>
      <c r="P30" s="362"/>
      <c r="Q30" s="362">
        <v>0</v>
      </c>
      <c r="R30" s="362"/>
      <c r="S30" s="362"/>
      <c r="T30" s="362"/>
      <c r="U30" s="362">
        <v>0</v>
      </c>
      <c r="V30" s="362"/>
      <c r="W30" s="362"/>
      <c r="X30" s="362"/>
      <c r="Y30" s="362"/>
      <c r="Z30" s="363"/>
      <c r="AA30" s="372">
        <v>0</v>
      </c>
      <c r="AB30" s="359"/>
    </row>
    <row r="31" spans="2:29" ht="15" customHeight="1">
      <c r="B31" s="349" t="s">
        <v>276</v>
      </c>
      <c r="C31" s="362">
        <v>0</v>
      </c>
      <c r="D31" s="362"/>
      <c r="E31" s="362">
        <v>0</v>
      </c>
      <c r="F31" s="362"/>
      <c r="G31" s="362">
        <v>0</v>
      </c>
      <c r="H31" s="362"/>
      <c r="I31" s="362">
        <v>0</v>
      </c>
      <c r="J31" s="362"/>
      <c r="K31" s="362"/>
      <c r="L31" s="362"/>
      <c r="M31" s="362">
        <v>0</v>
      </c>
      <c r="N31" s="362"/>
      <c r="O31" s="362">
        <v>0</v>
      </c>
      <c r="P31" s="362"/>
      <c r="Q31" s="362">
        <v>0</v>
      </c>
      <c r="R31" s="362"/>
      <c r="S31" s="362"/>
      <c r="T31" s="362"/>
      <c r="U31" s="362">
        <v>0</v>
      </c>
      <c r="V31" s="362"/>
      <c r="W31" s="362"/>
      <c r="X31" s="362"/>
      <c r="Y31" s="362"/>
      <c r="Z31" s="363"/>
      <c r="AA31" s="372">
        <v>0</v>
      </c>
      <c r="AB31" s="359"/>
    </row>
    <row r="32" spans="2:29" ht="17.25" customHeight="1">
      <c r="B32" s="349" t="s">
        <v>277</v>
      </c>
      <c r="C32" s="360">
        <v>0</v>
      </c>
      <c r="D32" s="360"/>
      <c r="E32" s="360">
        <v>0</v>
      </c>
      <c r="F32" s="360"/>
      <c r="G32" s="360">
        <v>0</v>
      </c>
      <c r="H32" s="360"/>
      <c r="I32" s="360">
        <v>0</v>
      </c>
      <c r="J32" s="360"/>
      <c r="K32" s="360">
        <v>0</v>
      </c>
      <c r="L32" s="360"/>
      <c r="M32" s="360">
        <v>0</v>
      </c>
      <c r="N32" s="360"/>
      <c r="O32" s="360">
        <v>0</v>
      </c>
      <c r="P32" s="360"/>
      <c r="Q32" s="362">
        <v>0</v>
      </c>
      <c r="R32" s="360"/>
      <c r="S32" s="360">
        <v>0</v>
      </c>
      <c r="T32" s="360"/>
      <c r="U32" s="360">
        <v>0</v>
      </c>
      <c r="V32" s="360"/>
      <c r="W32" s="360">
        <v>0</v>
      </c>
      <c r="X32" s="360"/>
      <c r="Y32" s="360">
        <v>0</v>
      </c>
      <c r="Z32" s="363"/>
      <c r="AA32" s="372">
        <v>0</v>
      </c>
      <c r="AB32" s="359"/>
    </row>
    <row r="33" spans="2:28" s="343" customFormat="1" ht="17.100000000000001" customHeight="1" thickBot="1">
      <c r="B33" s="331" t="s">
        <v>576</v>
      </c>
      <c r="C33" s="364">
        <f>SUM(C19:C32)</f>
        <v>149598790000</v>
      </c>
      <c r="D33" s="364">
        <f t="shared" ref="D33:AA33" si="0">SUM(D19:D32)</f>
        <v>0</v>
      </c>
      <c r="E33" s="364">
        <f t="shared" si="0"/>
        <v>9468982448</v>
      </c>
      <c r="F33" s="364">
        <f t="shared" si="0"/>
        <v>0</v>
      </c>
      <c r="G33" s="364">
        <f t="shared" si="0"/>
        <v>322040533</v>
      </c>
      <c r="H33" s="364">
        <f t="shared" si="0"/>
        <v>0</v>
      </c>
      <c r="I33" s="364">
        <f t="shared" si="0"/>
        <v>-1343970000</v>
      </c>
      <c r="J33" s="364">
        <f t="shared" si="0"/>
        <v>0</v>
      </c>
      <c r="K33" s="364">
        <f t="shared" si="0"/>
        <v>0</v>
      </c>
      <c r="L33" s="364">
        <f t="shared" si="0"/>
        <v>0</v>
      </c>
      <c r="M33" s="364">
        <f t="shared" si="0"/>
        <v>0</v>
      </c>
      <c r="N33" s="364">
        <f t="shared" si="0"/>
        <v>0</v>
      </c>
      <c r="O33" s="364">
        <f t="shared" si="0"/>
        <v>899125527</v>
      </c>
      <c r="P33" s="364">
        <f t="shared" si="0"/>
        <v>0</v>
      </c>
      <c r="Q33" s="364">
        <f t="shared" si="0"/>
        <v>1075641430</v>
      </c>
      <c r="R33" s="364">
        <f t="shared" si="0"/>
        <v>0</v>
      </c>
      <c r="S33" s="364">
        <f t="shared" si="0"/>
        <v>0</v>
      </c>
      <c r="T33" s="364">
        <f t="shared" si="0"/>
        <v>0</v>
      </c>
      <c r="U33" s="364">
        <f t="shared" si="0"/>
        <v>-44926886698.480217</v>
      </c>
      <c r="V33" s="364">
        <f t="shared" si="0"/>
        <v>0</v>
      </c>
      <c r="W33" s="364">
        <f t="shared" si="0"/>
        <v>0</v>
      </c>
      <c r="X33" s="364">
        <f t="shared" si="0"/>
        <v>0</v>
      </c>
      <c r="Y33" s="364">
        <f t="shared" si="0"/>
        <v>0</v>
      </c>
      <c r="Z33" s="364">
        <f t="shared" si="0"/>
        <v>0</v>
      </c>
      <c r="AA33" s="364">
        <f t="shared" si="0"/>
        <v>115093723239.51979</v>
      </c>
      <c r="AB33" s="580"/>
    </row>
    <row r="34" spans="2:28" ht="3.95" customHeight="1" thickTop="1">
      <c r="B34" s="349"/>
      <c r="C34" s="367"/>
      <c r="D34" s="367"/>
      <c r="E34" s="367"/>
      <c r="F34" s="367"/>
      <c r="G34" s="367"/>
      <c r="H34" s="367"/>
      <c r="I34" s="367"/>
      <c r="J34" s="367"/>
      <c r="K34" s="367"/>
      <c r="L34" s="367"/>
      <c r="M34" s="367"/>
      <c r="N34" s="367"/>
      <c r="O34" s="367"/>
      <c r="P34" s="367"/>
      <c r="Q34" s="367"/>
      <c r="R34" s="367"/>
      <c r="S34" s="367"/>
      <c r="T34" s="367"/>
      <c r="U34" s="367"/>
      <c r="V34" s="367"/>
      <c r="W34" s="367"/>
      <c r="X34" s="367"/>
      <c r="Y34" s="367"/>
      <c r="Z34" s="368"/>
      <c r="AA34" s="369"/>
      <c r="AB34" s="359"/>
    </row>
    <row r="35" spans="2:28" s="347" customFormat="1" ht="15" customHeight="1">
      <c r="B35" s="350"/>
      <c r="C35" s="370"/>
      <c r="D35" s="370"/>
      <c r="E35" s="370"/>
      <c r="F35" s="370"/>
      <c r="G35" s="370"/>
      <c r="H35" s="370"/>
      <c r="I35" s="370"/>
      <c r="J35" s="370"/>
      <c r="K35" s="370"/>
      <c r="L35" s="370"/>
      <c r="M35" s="370"/>
      <c r="N35" s="370"/>
      <c r="O35" s="370"/>
      <c r="P35" s="370"/>
      <c r="Q35" s="370"/>
      <c r="R35" s="370"/>
      <c r="S35" s="370"/>
      <c r="T35" s="370"/>
      <c r="U35" s="370"/>
      <c r="V35" s="370"/>
      <c r="W35" s="370"/>
      <c r="X35" s="370"/>
      <c r="Y35" s="370"/>
      <c r="Z35" s="370"/>
      <c r="AA35" s="370"/>
      <c r="AB35" s="359"/>
    </row>
    <row r="36" spans="2:28" ht="15" customHeight="1">
      <c r="B36" s="328"/>
      <c r="R36" s="351"/>
      <c r="T36" s="351"/>
      <c r="V36" s="351"/>
      <c r="X36" s="351"/>
      <c r="Z36" s="351"/>
      <c r="AB36" s="359"/>
    </row>
    <row r="37" spans="2:28" ht="15" customHeight="1">
      <c r="B37" s="328"/>
      <c r="AB37" s="359"/>
    </row>
    <row r="38" spans="2:28" ht="15" customHeight="1">
      <c r="AB38" s="359"/>
    </row>
    <row r="39" spans="2:28" ht="15" customHeight="1">
      <c r="AB39" s="359"/>
    </row>
    <row r="40" spans="2:28" ht="15" customHeight="1">
      <c r="AB40" s="359"/>
    </row>
    <row r="41" spans="2:28" ht="15" customHeight="1">
      <c r="AB41" s="359"/>
    </row>
    <row r="42" spans="2:28" ht="15" customHeight="1">
      <c r="AB42" s="359"/>
    </row>
    <row r="43" spans="2:28" ht="15" customHeight="1">
      <c r="AB43" s="359"/>
    </row>
    <row r="44" spans="2:28" ht="15" customHeight="1">
      <c r="AB44" s="359"/>
    </row>
    <row r="45" spans="2:28" ht="15" customHeight="1">
      <c r="AB45" s="359"/>
    </row>
  </sheetData>
  <mergeCells count="13">
    <mergeCell ref="O3:O4"/>
    <mergeCell ref="Q3:Q4"/>
    <mergeCell ref="AA3:AA4"/>
    <mergeCell ref="S3:S4"/>
    <mergeCell ref="U3:U4"/>
    <mergeCell ref="W3:W4"/>
    <mergeCell ref="Y3:Y4"/>
    <mergeCell ref="K3:K4"/>
    <mergeCell ref="M3:M4"/>
    <mergeCell ref="C3:C4"/>
    <mergeCell ref="E3:E4"/>
    <mergeCell ref="G3:G4"/>
    <mergeCell ref="I3:I4"/>
  </mergeCells>
  <phoneticPr fontId="11" type="noConversion"/>
  <pageMargins left="0.16" right="0.17" top="0.81" bottom="1" header="0.43" footer="0.5"/>
  <pageSetup paperSize="9" scale="95" firstPageNumber="10" orientation="landscape" useFirstPageNumber="1" verticalDpi="0" r:id="rId1"/>
  <headerFooter alignWithMargins="0">
    <oddFooter>&amp;R&amp;P</oddFooter>
  </headerFooter>
</worksheet>
</file>

<file path=xl/worksheets/sheet12.xml><?xml version="1.0" encoding="utf-8"?>
<worksheet xmlns="http://schemas.openxmlformats.org/spreadsheetml/2006/main" xmlns:r="http://schemas.openxmlformats.org/officeDocument/2006/relationships">
  <sheetPr codeName="Sheet8">
    <tabColor indexed="12"/>
  </sheetPr>
  <dimension ref="A1:R89"/>
  <sheetViews>
    <sheetView topLeftCell="A55" workbookViewId="0">
      <selection activeCell="F26" sqref="F26"/>
    </sheetView>
  </sheetViews>
  <sheetFormatPr defaultRowHeight="14.25"/>
  <cols>
    <col min="1" max="1" width="28.7109375" style="465" customWidth="1"/>
    <col min="2" max="2" width="0.85546875" style="465" customWidth="1"/>
    <col min="3" max="3" width="15.5703125" style="465" customWidth="1"/>
    <col min="4" max="4" width="1.140625" style="465" customWidth="1"/>
    <col min="5" max="5" width="10.5703125" style="465" customWidth="1"/>
    <col min="6" max="6" width="17" style="465" customWidth="1"/>
    <col min="7" max="7" width="0.85546875" style="465" customWidth="1"/>
    <col min="8" max="8" width="16.42578125" style="465" customWidth="1"/>
    <col min="9" max="18" width="9.140625" style="464"/>
    <col min="19" max="16384" width="9.140625" style="465"/>
  </cols>
  <sheetData>
    <row r="1" spans="1:18" s="308" customFormat="1" ht="15.75" customHeight="1">
      <c r="A1" s="24" t="s">
        <v>886</v>
      </c>
      <c r="B1" s="342"/>
      <c r="C1" s="390"/>
      <c r="D1" s="390"/>
      <c r="E1" s="454"/>
      <c r="F1" s="494"/>
      <c r="G1" s="494"/>
      <c r="H1" s="494"/>
      <c r="I1" s="455"/>
      <c r="J1" s="455"/>
      <c r="K1" s="455"/>
      <c r="L1" s="455"/>
      <c r="M1" s="455"/>
      <c r="N1" s="455"/>
      <c r="O1" s="455"/>
      <c r="P1" s="455"/>
      <c r="Q1" s="455"/>
      <c r="R1" s="455"/>
    </row>
    <row r="2" spans="1:18" s="308" customFormat="1" ht="15" customHeight="1">
      <c r="A2" s="396" t="s">
        <v>306</v>
      </c>
      <c r="B2" s="390"/>
      <c r="C2" s="390"/>
      <c r="D2" s="390"/>
      <c r="E2" s="454"/>
      <c r="F2" s="494"/>
      <c r="G2" s="494"/>
      <c r="H2" s="494"/>
      <c r="I2" s="455"/>
      <c r="J2" s="455"/>
      <c r="K2" s="455"/>
      <c r="L2" s="455"/>
      <c r="M2" s="455"/>
      <c r="N2" s="455"/>
      <c r="O2" s="455"/>
      <c r="P2" s="455"/>
      <c r="Q2" s="455"/>
      <c r="R2" s="455"/>
    </row>
    <row r="3" spans="1:18" s="308" customFormat="1" ht="32.25" customHeight="1" thickBot="1">
      <c r="A3" s="471"/>
      <c r="B3" s="390"/>
      <c r="C3" s="840" t="s">
        <v>545</v>
      </c>
      <c r="D3" s="840"/>
      <c r="E3" s="840"/>
      <c r="F3" s="840"/>
      <c r="G3" s="840"/>
      <c r="H3" s="840"/>
      <c r="I3" s="455"/>
      <c r="J3" s="455"/>
      <c r="K3" s="455"/>
      <c r="L3" s="455"/>
      <c r="M3" s="455"/>
      <c r="N3" s="455"/>
      <c r="O3" s="455"/>
      <c r="P3" s="455"/>
      <c r="Q3" s="455"/>
      <c r="R3" s="455"/>
    </row>
    <row r="4" spans="1:18" s="308" customFormat="1" ht="20.25" customHeight="1" thickTop="1">
      <c r="A4" s="471"/>
      <c r="B4" s="390"/>
      <c r="C4" s="839" t="s">
        <v>897</v>
      </c>
      <c r="D4" s="839"/>
      <c r="E4" s="839"/>
      <c r="F4" s="839" t="s">
        <v>489</v>
      </c>
      <c r="G4" s="839"/>
      <c r="H4" s="839"/>
      <c r="I4" s="455"/>
      <c r="J4" s="455"/>
      <c r="K4" s="455"/>
      <c r="L4" s="455"/>
      <c r="M4" s="455"/>
      <c r="N4" s="455"/>
      <c r="O4" s="455"/>
      <c r="P4" s="455"/>
      <c r="Q4" s="455"/>
      <c r="R4" s="455"/>
    </row>
    <row r="5" spans="1:18" s="308" customFormat="1" ht="15" customHeight="1">
      <c r="A5" s="501" t="s">
        <v>623</v>
      </c>
      <c r="B5" s="390"/>
      <c r="C5" s="515" t="s">
        <v>543</v>
      </c>
      <c r="D5" s="516"/>
      <c r="E5" s="517" t="s">
        <v>544</v>
      </c>
      <c r="F5" s="515" t="s">
        <v>543</v>
      </c>
      <c r="G5" s="515"/>
      <c r="H5" s="517" t="s">
        <v>544</v>
      </c>
      <c r="I5" s="455"/>
      <c r="J5" s="455"/>
      <c r="K5" s="455"/>
      <c r="L5" s="455"/>
      <c r="M5" s="455"/>
      <c r="N5" s="455"/>
      <c r="O5" s="455"/>
      <c r="P5" s="455"/>
      <c r="Q5" s="455"/>
      <c r="R5" s="455"/>
    </row>
    <row r="6" spans="1:18" s="308" customFormat="1" ht="15" customHeight="1">
      <c r="A6" s="518" t="s">
        <v>624</v>
      </c>
      <c r="B6" s="390"/>
      <c r="C6" s="519">
        <v>28186180000</v>
      </c>
      <c r="D6" s="390"/>
      <c r="E6" s="520">
        <v>0.18841181803676355</v>
      </c>
      <c r="F6" s="519">
        <v>28186180000</v>
      </c>
      <c r="G6" s="519"/>
      <c r="H6" s="520">
        <v>0.18841181803676355</v>
      </c>
      <c r="I6" s="455"/>
      <c r="J6" s="455"/>
      <c r="K6" s="455"/>
      <c r="L6" s="455"/>
      <c r="M6" s="455"/>
      <c r="N6" s="455"/>
      <c r="O6" s="455"/>
      <c r="P6" s="455"/>
      <c r="Q6" s="455"/>
      <c r="R6" s="455"/>
    </row>
    <row r="7" spans="1:18" s="308" customFormat="1" ht="15" customHeight="1">
      <c r="A7" s="471" t="s">
        <v>625</v>
      </c>
      <c r="B7" s="390"/>
      <c r="C7" s="521">
        <v>24316080000</v>
      </c>
      <c r="D7" s="390"/>
      <c r="E7" s="522">
        <v>0.16254195638881838</v>
      </c>
      <c r="F7" s="521">
        <v>24316080000</v>
      </c>
      <c r="G7" s="521"/>
      <c r="H7" s="522">
        <v>0.16254195638881838</v>
      </c>
      <c r="I7" s="455"/>
      <c r="J7" s="455"/>
      <c r="K7" s="455"/>
      <c r="L7" s="455"/>
      <c r="M7" s="455"/>
      <c r="N7" s="455"/>
      <c r="O7" s="455"/>
      <c r="P7" s="455"/>
      <c r="Q7" s="455"/>
      <c r="R7" s="455"/>
    </row>
    <row r="8" spans="1:18" s="308" customFormat="1" ht="15" customHeight="1">
      <c r="A8" s="523" t="s">
        <v>626</v>
      </c>
      <c r="B8" s="390"/>
      <c r="C8" s="521">
        <v>2853190000</v>
      </c>
      <c r="D8" s="390"/>
      <c r="E8" s="522">
        <v>1.9072279929536862E-2</v>
      </c>
      <c r="F8" s="521">
        <v>2853190000</v>
      </c>
      <c r="G8" s="521"/>
      <c r="H8" s="522">
        <v>1.9072279929536862E-2</v>
      </c>
      <c r="I8" s="455"/>
      <c r="J8" s="455"/>
      <c r="K8" s="455"/>
      <c r="L8" s="455"/>
      <c r="M8" s="455"/>
      <c r="N8" s="455"/>
      <c r="O8" s="455"/>
      <c r="P8" s="455"/>
      <c r="Q8" s="455"/>
      <c r="R8" s="455"/>
    </row>
    <row r="9" spans="1:18" s="308" customFormat="1" ht="15" customHeight="1">
      <c r="A9" s="471" t="s">
        <v>627</v>
      </c>
      <c r="B9" s="390"/>
      <c r="C9" s="521">
        <v>274210000</v>
      </c>
      <c r="D9" s="390"/>
      <c r="E9" s="522">
        <v>1.8329693709421046E-3</v>
      </c>
      <c r="F9" s="521">
        <v>274210000</v>
      </c>
      <c r="G9" s="521"/>
      <c r="H9" s="522">
        <v>1.8329693709421046E-3</v>
      </c>
      <c r="I9" s="455"/>
      <c r="J9" s="455"/>
      <c r="K9" s="455"/>
      <c r="L9" s="455"/>
      <c r="M9" s="455"/>
      <c r="N9" s="455"/>
      <c r="O9" s="455"/>
      <c r="P9" s="455"/>
      <c r="Q9" s="455"/>
      <c r="R9" s="455"/>
    </row>
    <row r="10" spans="1:18" s="308" customFormat="1" ht="15" customHeight="1">
      <c r="A10" s="471" t="s">
        <v>628</v>
      </c>
      <c r="B10" s="390"/>
      <c r="C10" s="521">
        <v>742700000</v>
      </c>
      <c r="D10" s="390"/>
      <c r="E10" s="522">
        <v>4.9646123474661793E-3</v>
      </c>
      <c r="F10" s="521">
        <v>742700000</v>
      </c>
      <c r="G10" s="521"/>
      <c r="H10" s="522">
        <v>4.9646123474661793E-3</v>
      </c>
      <c r="I10" s="455"/>
      <c r="J10" s="455"/>
      <c r="K10" s="455"/>
      <c r="L10" s="455"/>
      <c r="M10" s="455"/>
      <c r="N10" s="455"/>
      <c r="O10" s="455"/>
      <c r="P10" s="455"/>
      <c r="Q10" s="455"/>
      <c r="R10" s="455"/>
    </row>
    <row r="11" spans="1:18" s="308" customFormat="1" ht="15" customHeight="1">
      <c r="A11" s="471" t="s">
        <v>629</v>
      </c>
      <c r="B11" s="390"/>
      <c r="C11" s="521">
        <v>0</v>
      </c>
      <c r="D11" s="390"/>
      <c r="E11" s="522">
        <v>0</v>
      </c>
      <c r="F11" s="521">
        <v>0</v>
      </c>
      <c r="G11" s="521"/>
      <c r="H11" s="522">
        <v>0</v>
      </c>
      <c r="I11" s="455"/>
      <c r="J11" s="455"/>
      <c r="K11" s="455"/>
      <c r="L11" s="455"/>
      <c r="M11" s="455"/>
      <c r="N11" s="455"/>
      <c r="O11" s="455"/>
      <c r="P11" s="455"/>
      <c r="Q11" s="455"/>
      <c r="R11" s="455"/>
    </row>
    <row r="12" spans="1:18" s="308" customFormat="1" ht="15" customHeight="1">
      <c r="A12" s="501" t="s">
        <v>630</v>
      </c>
      <c r="B12" s="390"/>
      <c r="C12" s="519">
        <v>120012610000</v>
      </c>
      <c r="D12" s="396"/>
      <c r="E12" s="520">
        <v>0.80222981750052924</v>
      </c>
      <c r="F12" s="519">
        <v>120012610000</v>
      </c>
      <c r="G12" s="519"/>
      <c r="H12" s="520">
        <v>0.80222981750052924</v>
      </c>
      <c r="I12" s="455"/>
      <c r="J12" s="455"/>
      <c r="K12" s="455"/>
      <c r="L12" s="455"/>
      <c r="M12" s="455"/>
      <c r="N12" s="455"/>
      <c r="O12" s="455"/>
      <c r="P12" s="455"/>
      <c r="Q12" s="455"/>
      <c r="R12" s="455"/>
    </row>
    <row r="13" spans="1:18" s="308" customFormat="1" ht="15" customHeight="1">
      <c r="A13" s="512" t="s">
        <v>706</v>
      </c>
      <c r="B13" s="390"/>
      <c r="C13" s="524">
        <v>39262210000</v>
      </c>
      <c r="D13" s="390"/>
      <c r="E13" s="522">
        <v>0.26245005056524856</v>
      </c>
      <c r="F13" s="524">
        <v>39262000000</v>
      </c>
      <c r="G13" s="524"/>
      <c r="H13" s="522">
        <v>0.26244864681057917</v>
      </c>
      <c r="I13" s="455"/>
      <c r="J13" s="455"/>
      <c r="K13" s="455"/>
      <c r="L13" s="455"/>
      <c r="M13" s="455"/>
      <c r="N13" s="455"/>
      <c r="O13" s="455"/>
      <c r="P13" s="455"/>
      <c r="Q13" s="455"/>
      <c r="R13" s="455"/>
    </row>
    <row r="14" spans="1:18" s="308" customFormat="1" ht="15" customHeight="1">
      <c r="A14" s="523" t="s">
        <v>621</v>
      </c>
      <c r="B14" s="390"/>
      <c r="C14" s="521">
        <v>11534000000</v>
      </c>
      <c r="D14" s="390"/>
      <c r="E14" s="522">
        <v>7.7099554080617902E-2</v>
      </c>
      <c r="F14" s="525">
        <v>11534000000</v>
      </c>
      <c r="G14" s="525"/>
      <c r="H14" s="522">
        <v>7.7099554080617902E-2</v>
      </c>
      <c r="I14" s="455"/>
      <c r="J14" s="455"/>
      <c r="K14" s="455"/>
      <c r="L14" s="455"/>
      <c r="M14" s="455"/>
      <c r="N14" s="455"/>
      <c r="O14" s="455"/>
      <c r="P14" s="455"/>
      <c r="Q14" s="455"/>
      <c r="R14" s="455"/>
    </row>
    <row r="15" spans="1:18" s="308" customFormat="1" ht="15" customHeight="1">
      <c r="A15" s="523" t="s">
        <v>290</v>
      </c>
      <c r="B15" s="390"/>
      <c r="C15" s="521">
        <v>0</v>
      </c>
      <c r="D15" s="390"/>
      <c r="E15" s="522">
        <v>0</v>
      </c>
      <c r="F15" s="525">
        <v>0</v>
      </c>
      <c r="G15" s="525"/>
      <c r="H15" s="522">
        <v>0</v>
      </c>
      <c r="I15" s="455"/>
      <c r="J15" s="455"/>
      <c r="K15" s="455"/>
      <c r="L15" s="455"/>
      <c r="M15" s="455"/>
      <c r="N15" s="455"/>
      <c r="O15" s="455"/>
      <c r="P15" s="455"/>
      <c r="Q15" s="455"/>
      <c r="R15" s="455"/>
    </row>
    <row r="16" spans="1:18" s="308" customFormat="1" ht="15" customHeight="1">
      <c r="A16" s="523" t="s">
        <v>622</v>
      </c>
      <c r="B16" s="390"/>
      <c r="C16" s="521">
        <v>210000</v>
      </c>
      <c r="D16" s="390"/>
      <c r="E16" s="522">
        <v>1.4037546694060828E-6</v>
      </c>
      <c r="F16" s="525">
        <v>0</v>
      </c>
      <c r="G16" s="525"/>
      <c r="H16" s="522">
        <v>0</v>
      </c>
      <c r="I16" s="455"/>
      <c r="J16" s="455"/>
      <c r="K16" s="455"/>
      <c r="L16" s="455"/>
      <c r="M16" s="455"/>
      <c r="N16" s="455"/>
      <c r="O16" s="455"/>
      <c r="P16" s="455"/>
      <c r="Q16" s="455"/>
      <c r="R16" s="455"/>
    </row>
    <row r="17" spans="1:18" s="308" customFormat="1" ht="15" customHeight="1">
      <c r="A17" s="523" t="s">
        <v>546</v>
      </c>
      <c r="B17" s="390"/>
      <c r="C17" s="521">
        <v>8228000000</v>
      </c>
      <c r="D17" s="390"/>
      <c r="E17" s="522">
        <v>5.500044485653928E-2</v>
      </c>
      <c r="F17" s="525">
        <v>8228000000</v>
      </c>
      <c r="G17" s="525"/>
      <c r="H17" s="522">
        <v>5.500044485653928E-2</v>
      </c>
      <c r="I17" s="455"/>
      <c r="J17" s="455"/>
      <c r="K17" s="455"/>
      <c r="L17" s="455"/>
      <c r="M17" s="455"/>
      <c r="N17" s="455"/>
      <c r="O17" s="455"/>
      <c r="P17" s="455"/>
      <c r="Q17" s="455"/>
      <c r="R17" s="455"/>
    </row>
    <row r="18" spans="1:18" s="308" customFormat="1" ht="15" customHeight="1">
      <c r="A18" s="523" t="s">
        <v>833</v>
      </c>
      <c r="B18" s="390"/>
      <c r="C18" s="521">
        <v>19500000000</v>
      </c>
      <c r="D18" s="390"/>
      <c r="E18" s="522">
        <v>0.13034864787342196</v>
      </c>
      <c r="F18" s="525">
        <v>19500000000</v>
      </c>
      <c r="G18" s="525"/>
      <c r="H18" s="522">
        <v>0.13034864787342196</v>
      </c>
      <c r="I18" s="455"/>
      <c r="J18" s="455"/>
      <c r="K18" s="455"/>
      <c r="L18" s="455"/>
      <c r="M18" s="455"/>
      <c r="N18" s="455"/>
      <c r="O18" s="455"/>
      <c r="P18" s="455"/>
      <c r="Q18" s="455"/>
      <c r="R18" s="455"/>
    </row>
    <row r="19" spans="1:18" s="308" customFormat="1" ht="15" customHeight="1">
      <c r="A19" s="471" t="s">
        <v>630</v>
      </c>
      <c r="B19" s="390"/>
      <c r="C19" s="526">
        <v>80750400000</v>
      </c>
      <c r="D19" s="390"/>
      <c r="E19" s="522">
        <v>0.53977976693528074</v>
      </c>
      <c r="F19" s="526">
        <v>80750610000</v>
      </c>
      <c r="G19" s="526"/>
      <c r="H19" s="522">
        <v>0.53978117068995013</v>
      </c>
      <c r="I19" s="455"/>
      <c r="J19" s="455"/>
      <c r="K19" s="455"/>
      <c r="L19" s="455"/>
      <c r="M19" s="455"/>
      <c r="N19" s="455"/>
      <c r="O19" s="455"/>
      <c r="P19" s="455"/>
      <c r="Q19" s="455"/>
      <c r="R19" s="455"/>
    </row>
    <row r="20" spans="1:18" s="308" customFormat="1" ht="15" customHeight="1">
      <c r="A20" s="501" t="s">
        <v>707</v>
      </c>
      <c r="B20" s="396"/>
      <c r="C20" s="527">
        <v>1400000000</v>
      </c>
      <c r="D20" s="396"/>
      <c r="E20" s="520">
        <v>9.358364462707219E-3</v>
      </c>
      <c r="F20" s="527">
        <v>1400000000</v>
      </c>
      <c r="G20" s="527"/>
      <c r="H20" s="520">
        <v>9.358364462707219E-3</v>
      </c>
      <c r="I20" s="455"/>
      <c r="J20" s="455"/>
      <c r="K20" s="455"/>
      <c r="L20" s="455"/>
      <c r="M20" s="455"/>
      <c r="N20" s="455"/>
      <c r="O20" s="455"/>
      <c r="P20" s="455"/>
      <c r="Q20" s="455"/>
      <c r="R20" s="455"/>
    </row>
    <row r="21" spans="1:18" s="308" customFormat="1" ht="15" customHeight="1">
      <c r="A21" s="471"/>
      <c r="B21" s="390"/>
      <c r="C21" s="524"/>
      <c r="D21" s="390"/>
      <c r="E21" s="522"/>
      <c r="F21" s="471"/>
      <c r="G21" s="471"/>
      <c r="H21" s="471"/>
      <c r="I21" s="455"/>
      <c r="J21" s="455"/>
      <c r="K21" s="455"/>
      <c r="L21" s="455"/>
      <c r="M21" s="455"/>
      <c r="N21" s="455"/>
      <c r="O21" s="455"/>
      <c r="P21" s="455"/>
      <c r="Q21" s="455"/>
      <c r="R21" s="455"/>
    </row>
    <row r="22" spans="1:18" s="308" customFormat="1" ht="15" customHeight="1" thickBot="1">
      <c r="A22" s="471"/>
      <c r="B22" s="390"/>
      <c r="C22" s="528">
        <v>149598790000</v>
      </c>
      <c r="D22" s="390"/>
      <c r="E22" s="529">
        <v>1</v>
      </c>
      <c r="F22" s="528">
        <v>149598790000</v>
      </c>
      <c r="G22" s="528"/>
      <c r="H22" s="529">
        <v>1</v>
      </c>
      <c r="I22" s="455"/>
      <c r="J22" s="455"/>
      <c r="K22" s="455"/>
      <c r="L22" s="455"/>
      <c r="M22" s="455"/>
      <c r="N22" s="455"/>
      <c r="O22" s="455"/>
      <c r="P22" s="455"/>
      <c r="Q22" s="455"/>
      <c r="R22" s="455"/>
    </row>
    <row r="23" spans="1:18" s="308" customFormat="1" ht="15" customHeight="1" thickTop="1">
      <c r="A23" s="507"/>
      <c r="B23" s="390"/>
      <c r="C23" s="390"/>
      <c r="D23" s="390"/>
      <c r="E23" s="454"/>
      <c r="F23" s="494"/>
      <c r="G23" s="494"/>
      <c r="H23" s="494"/>
      <c r="I23" s="455"/>
      <c r="J23" s="455"/>
      <c r="K23" s="455"/>
      <c r="L23" s="455"/>
      <c r="M23" s="455"/>
      <c r="N23" s="455"/>
      <c r="O23" s="455"/>
      <c r="P23" s="455"/>
      <c r="Q23" s="455"/>
      <c r="R23" s="455"/>
    </row>
    <row r="24" spans="1:18" s="308" customFormat="1" ht="19.5" customHeight="1">
      <c r="A24" s="396" t="s">
        <v>382</v>
      </c>
      <c r="B24" s="390"/>
      <c r="C24" s="390"/>
      <c r="D24" s="390"/>
      <c r="E24" s="390"/>
      <c r="F24" s="390"/>
      <c r="G24" s="390"/>
      <c r="H24" s="390"/>
      <c r="I24" s="455"/>
      <c r="J24" s="455"/>
      <c r="K24" s="455"/>
      <c r="L24" s="455"/>
      <c r="M24" s="455"/>
      <c r="N24" s="455"/>
      <c r="O24" s="455"/>
      <c r="P24" s="455"/>
      <c r="Q24" s="455"/>
      <c r="R24" s="455"/>
    </row>
    <row r="25" spans="1:18" s="308" customFormat="1" ht="25.5" customHeight="1">
      <c r="A25" s="396" t="s">
        <v>383</v>
      </c>
      <c r="B25" s="390"/>
      <c r="C25" s="390"/>
      <c r="D25" s="390"/>
      <c r="E25" s="390"/>
      <c r="F25" s="513" t="s">
        <v>898</v>
      </c>
      <c r="G25" s="383"/>
      <c r="H25" s="513" t="s">
        <v>899</v>
      </c>
      <c r="I25" s="455"/>
      <c r="J25" s="455"/>
      <c r="K25" s="455"/>
      <c r="L25" s="455"/>
      <c r="M25" s="455"/>
      <c r="N25" s="455"/>
      <c r="O25" s="455"/>
      <c r="P25" s="455"/>
      <c r="Q25" s="455"/>
      <c r="R25" s="455"/>
    </row>
    <row r="26" spans="1:18" s="308" customFormat="1" ht="15.75" customHeight="1">
      <c r="A26" s="468" t="s">
        <v>853</v>
      </c>
      <c r="B26" s="390"/>
      <c r="C26" s="390"/>
      <c r="D26" s="390"/>
      <c r="E26" s="390"/>
      <c r="F26" s="384">
        <v>52426575447.727272</v>
      </c>
      <c r="G26" s="384"/>
      <c r="H26" s="530">
        <v>71980570350</v>
      </c>
      <c r="I26" s="455"/>
      <c r="J26" s="455"/>
      <c r="K26" s="455"/>
      <c r="L26" s="455"/>
      <c r="M26" s="455"/>
      <c r="N26" s="455"/>
      <c r="O26" s="455"/>
      <c r="P26" s="455"/>
      <c r="Q26" s="455"/>
      <c r="R26" s="455"/>
    </row>
    <row r="27" spans="1:18" s="308" customFormat="1" ht="15.75" customHeight="1" thickBot="1">
      <c r="A27" s="468"/>
      <c r="B27" s="390"/>
      <c r="C27" s="390"/>
      <c r="D27" s="396"/>
      <c r="E27" s="396" t="s">
        <v>771</v>
      </c>
      <c r="F27" s="496">
        <f>SUM(F26)</f>
        <v>52426575447.727272</v>
      </c>
      <c r="G27" s="496"/>
      <c r="H27" s="496">
        <f>SUM(H26:H26)</f>
        <v>71980570350</v>
      </c>
      <c r="I27" s="455"/>
      <c r="J27" s="455"/>
      <c r="K27" s="455"/>
      <c r="L27" s="455"/>
      <c r="M27" s="455"/>
      <c r="N27" s="455"/>
      <c r="O27" s="455"/>
      <c r="P27" s="455"/>
      <c r="Q27" s="455"/>
      <c r="R27" s="455"/>
    </row>
    <row r="28" spans="1:18" s="308" customFormat="1" ht="26.25" thickTop="1">
      <c r="A28" s="396" t="s">
        <v>778</v>
      </c>
      <c r="B28" s="390"/>
      <c r="C28" s="390"/>
      <c r="D28" s="390"/>
      <c r="E28" s="390"/>
      <c r="F28" s="513" t="s">
        <v>900</v>
      </c>
      <c r="G28" s="531"/>
      <c r="H28" s="513" t="s">
        <v>901</v>
      </c>
      <c r="I28" s="455"/>
      <c r="J28" s="455"/>
      <c r="K28" s="455"/>
      <c r="L28" s="455"/>
      <c r="M28" s="455"/>
      <c r="N28" s="455"/>
      <c r="O28" s="455"/>
      <c r="P28" s="455"/>
      <c r="Q28" s="455"/>
      <c r="R28" s="455"/>
    </row>
    <row r="29" spans="1:18" s="308" customFormat="1" ht="16.5" customHeight="1">
      <c r="A29" s="468" t="s">
        <v>852</v>
      </c>
      <c r="B29" s="390"/>
      <c r="C29" s="390"/>
      <c r="D29" s="390"/>
      <c r="E29" s="390"/>
      <c r="F29" s="530">
        <v>38159690893.66436</v>
      </c>
      <c r="G29" s="530"/>
      <c r="H29" s="530">
        <v>63040271645</v>
      </c>
      <c r="I29" s="455"/>
      <c r="J29" s="455"/>
      <c r="K29" s="455"/>
      <c r="L29" s="455"/>
      <c r="M29" s="455"/>
      <c r="N29" s="455"/>
      <c r="O29" s="455"/>
      <c r="P29" s="455"/>
      <c r="Q29" s="455"/>
      <c r="R29" s="455"/>
    </row>
    <row r="30" spans="1:18" s="308" customFormat="1" ht="16.5" customHeight="1" thickBot="1">
      <c r="A30" s="532" t="s">
        <v>779</v>
      </c>
      <c r="B30" s="390"/>
      <c r="C30" s="390"/>
      <c r="D30" s="390"/>
      <c r="E30" s="396" t="s">
        <v>771</v>
      </c>
      <c r="F30" s="496">
        <f>SUM(F29)</f>
        <v>38159690893.66436</v>
      </c>
      <c r="G30" s="496"/>
      <c r="H30" s="496">
        <f>SUM(H29)</f>
        <v>63040271645</v>
      </c>
      <c r="I30" s="455"/>
      <c r="J30" s="455"/>
      <c r="K30" s="455"/>
      <c r="L30" s="455"/>
      <c r="M30" s="455"/>
      <c r="N30" s="455"/>
      <c r="O30" s="455"/>
      <c r="P30" s="455"/>
      <c r="Q30" s="455"/>
      <c r="R30" s="455"/>
    </row>
    <row r="31" spans="1:18" s="308" customFormat="1" ht="36" customHeight="1" thickTop="1">
      <c r="A31" s="396" t="s">
        <v>384</v>
      </c>
      <c r="B31" s="390"/>
      <c r="C31" s="390"/>
      <c r="D31" s="390"/>
      <c r="E31" s="390"/>
      <c r="F31" s="513" t="s">
        <v>902</v>
      </c>
      <c r="G31" s="531"/>
      <c r="H31" s="513" t="s">
        <v>903</v>
      </c>
      <c r="I31" s="455"/>
      <c r="J31" s="455"/>
      <c r="K31" s="455"/>
      <c r="L31" s="455"/>
      <c r="M31" s="455"/>
      <c r="N31" s="455"/>
      <c r="O31" s="455"/>
      <c r="P31" s="455"/>
      <c r="Q31" s="455"/>
      <c r="R31" s="455"/>
    </row>
    <row r="32" spans="1:18" s="308" customFormat="1" ht="18" customHeight="1">
      <c r="A32" s="471" t="s">
        <v>931</v>
      </c>
      <c r="B32" s="390"/>
      <c r="C32" s="390"/>
      <c r="D32" s="390"/>
      <c r="E32" s="390"/>
      <c r="F32" s="453">
        <v>7020949942.3500004</v>
      </c>
      <c r="G32" s="453"/>
      <c r="H32" s="384">
        <v>3555283</v>
      </c>
      <c r="I32" s="455"/>
      <c r="J32" s="455"/>
      <c r="K32" s="455"/>
      <c r="L32" s="455"/>
      <c r="M32" s="455"/>
      <c r="N32" s="455"/>
      <c r="O32" s="455"/>
      <c r="P32" s="455"/>
      <c r="Q32" s="455"/>
      <c r="R32" s="455"/>
    </row>
    <row r="33" spans="1:18" s="308" customFormat="1" ht="18" customHeight="1">
      <c r="A33" s="390" t="s">
        <v>446</v>
      </c>
      <c r="B33" s="390"/>
      <c r="C33" s="390"/>
      <c r="D33" s="390"/>
      <c r="E33" s="390"/>
      <c r="F33" s="453"/>
      <c r="G33" s="453"/>
      <c r="H33" s="384"/>
      <c r="I33" s="455"/>
      <c r="J33" s="455"/>
      <c r="K33" s="455"/>
      <c r="L33" s="455"/>
      <c r="M33" s="455"/>
      <c r="N33" s="455"/>
      <c r="O33" s="455"/>
      <c r="P33" s="455"/>
      <c r="Q33" s="455"/>
      <c r="R33" s="455"/>
    </row>
    <row r="34" spans="1:18" s="308" customFormat="1" ht="18" customHeight="1">
      <c r="A34" s="390" t="s">
        <v>447</v>
      </c>
      <c r="B34" s="390"/>
      <c r="C34" s="390"/>
      <c r="D34" s="390"/>
      <c r="E34" s="390"/>
      <c r="F34" s="453"/>
      <c r="G34" s="453"/>
      <c r="H34" s="384"/>
      <c r="I34" s="455"/>
      <c r="J34" s="455"/>
      <c r="K34" s="455"/>
      <c r="L34" s="455"/>
      <c r="M34" s="455"/>
      <c r="N34" s="455"/>
      <c r="O34" s="455"/>
      <c r="P34" s="455"/>
      <c r="Q34" s="455"/>
      <c r="R34" s="455"/>
    </row>
    <row r="35" spans="1:18" s="308" customFormat="1" ht="15" thickBot="1">
      <c r="A35" s="468"/>
      <c r="B35" s="390"/>
      <c r="C35" s="390"/>
      <c r="D35" s="390"/>
      <c r="E35" s="396" t="s">
        <v>771</v>
      </c>
      <c r="F35" s="382">
        <f>SUM(F32:F34)</f>
        <v>7020949942.3500004</v>
      </c>
      <c r="G35" s="382">
        <f>SUM(G32:G34)</f>
        <v>0</v>
      </c>
      <c r="H35" s="382">
        <f>SUM(H32:H34)</f>
        <v>3555283</v>
      </c>
      <c r="I35" s="455"/>
      <c r="J35" s="455"/>
      <c r="K35" s="455"/>
      <c r="L35" s="455"/>
      <c r="M35" s="455"/>
      <c r="N35" s="455"/>
      <c r="O35" s="455"/>
      <c r="P35" s="455"/>
      <c r="Q35" s="455"/>
      <c r="R35" s="455"/>
    </row>
    <row r="36" spans="1:18" s="308" customFormat="1" ht="26.25" thickTop="1">
      <c r="A36" s="396" t="s">
        <v>385</v>
      </c>
      <c r="B36" s="390"/>
      <c r="C36" s="390"/>
      <c r="D36" s="390"/>
      <c r="E36" s="396"/>
      <c r="F36" s="513" t="s">
        <v>904</v>
      </c>
      <c r="G36" s="531"/>
      <c r="H36" s="513" t="s">
        <v>905</v>
      </c>
      <c r="I36" s="455"/>
      <c r="J36" s="455"/>
      <c r="K36" s="455"/>
      <c r="L36" s="455"/>
      <c r="M36" s="455"/>
      <c r="N36" s="455"/>
      <c r="O36" s="455"/>
      <c r="P36" s="455"/>
      <c r="Q36" s="455"/>
      <c r="R36" s="455"/>
    </row>
    <row r="37" spans="1:18" s="308" customFormat="1">
      <c r="A37" s="390" t="s">
        <v>448</v>
      </c>
      <c r="B37" s="390"/>
      <c r="C37" s="390"/>
      <c r="D37" s="390"/>
      <c r="E37" s="390"/>
      <c r="F37" s="384">
        <v>3358494039</v>
      </c>
      <c r="G37" s="384"/>
      <c r="H37" s="384">
        <v>3701100509</v>
      </c>
      <c r="I37" s="455"/>
      <c r="J37" s="455"/>
      <c r="K37" s="455"/>
      <c r="L37" s="455"/>
      <c r="M37" s="455"/>
      <c r="N37" s="455"/>
      <c r="O37" s="455"/>
      <c r="P37" s="455"/>
      <c r="Q37" s="455"/>
      <c r="R37" s="455"/>
    </row>
    <row r="38" spans="1:18" s="308" customFormat="1">
      <c r="A38" s="390" t="s">
        <v>449</v>
      </c>
      <c r="B38" s="390"/>
      <c r="C38" s="390"/>
      <c r="D38" s="390"/>
      <c r="E38" s="390"/>
      <c r="F38" s="398"/>
      <c r="G38" s="398"/>
      <c r="H38" s="384"/>
      <c r="I38" s="455"/>
      <c r="J38" s="455"/>
      <c r="K38" s="455"/>
      <c r="L38" s="455"/>
      <c r="M38" s="455"/>
      <c r="N38" s="455"/>
      <c r="O38" s="455"/>
      <c r="P38" s="455"/>
      <c r="Q38" s="455"/>
      <c r="R38" s="455"/>
    </row>
    <row r="39" spans="1:18" s="308" customFormat="1">
      <c r="A39" s="390" t="s">
        <v>450</v>
      </c>
      <c r="B39" s="390"/>
      <c r="C39" s="390"/>
      <c r="D39" s="390"/>
      <c r="E39" s="390"/>
      <c r="F39" s="398"/>
      <c r="G39" s="398"/>
      <c r="H39" s="384"/>
      <c r="I39" s="455"/>
      <c r="J39" s="455"/>
      <c r="K39" s="455"/>
      <c r="L39" s="455"/>
      <c r="M39" s="455"/>
      <c r="N39" s="455"/>
      <c r="O39" s="455"/>
      <c r="P39" s="455"/>
      <c r="Q39" s="455"/>
      <c r="R39" s="455"/>
    </row>
    <row r="40" spans="1:18" s="308" customFormat="1">
      <c r="A40" s="390" t="s">
        <v>451</v>
      </c>
      <c r="B40" s="390"/>
      <c r="C40" s="390"/>
      <c r="D40" s="390"/>
      <c r="E40" s="390"/>
      <c r="F40" s="398">
        <v>0</v>
      </c>
      <c r="G40" s="398"/>
      <c r="H40" s="384"/>
      <c r="I40" s="455"/>
      <c r="J40" s="455"/>
      <c r="K40" s="455"/>
      <c r="L40" s="455"/>
      <c r="M40" s="455"/>
      <c r="N40" s="455"/>
      <c r="O40" s="455"/>
      <c r="P40" s="455"/>
      <c r="Q40" s="455"/>
      <c r="R40" s="455"/>
    </row>
    <row r="41" spans="1:18" s="308" customFormat="1" ht="20.25" customHeight="1" thickBot="1">
      <c r="A41" s="390"/>
      <c r="B41" s="390"/>
      <c r="C41" s="390"/>
      <c r="D41" s="390"/>
      <c r="E41" s="396" t="s">
        <v>771</v>
      </c>
      <c r="F41" s="382">
        <f>SUM(F37:F40)</f>
        <v>3358494039</v>
      </c>
      <c r="G41" s="382">
        <f>SUM(G37:G40)</f>
        <v>0</v>
      </c>
      <c r="H41" s="382">
        <f>SUM(H37:H40)</f>
        <v>3701100509</v>
      </c>
      <c r="I41" s="455"/>
      <c r="J41" s="455"/>
      <c r="K41" s="455"/>
      <c r="L41" s="455"/>
      <c r="M41" s="455"/>
      <c r="N41" s="455"/>
      <c r="O41" s="455"/>
      <c r="P41" s="455"/>
      <c r="Q41" s="455"/>
      <c r="R41" s="455"/>
    </row>
    <row r="42" spans="1:18" s="308" customFormat="1" ht="30.75" customHeight="1" thickTop="1">
      <c r="A42" s="396" t="s">
        <v>452</v>
      </c>
      <c r="B42" s="390"/>
      <c r="C42" s="390"/>
      <c r="D42" s="390"/>
      <c r="E42" s="396"/>
      <c r="F42" s="514" t="s">
        <v>906</v>
      </c>
      <c r="G42" s="531"/>
      <c r="H42" s="514" t="s">
        <v>907</v>
      </c>
      <c r="I42" s="455"/>
      <c r="J42" s="455"/>
      <c r="K42" s="455"/>
      <c r="L42" s="455"/>
      <c r="M42" s="455"/>
      <c r="N42" s="455"/>
      <c r="O42" s="455"/>
      <c r="P42" s="455"/>
      <c r="Q42" s="455"/>
      <c r="R42" s="455"/>
    </row>
    <row r="43" spans="1:18" s="308" customFormat="1" ht="20.25" customHeight="1">
      <c r="A43" s="471" t="s">
        <v>453</v>
      </c>
      <c r="B43" s="390"/>
      <c r="C43" s="390"/>
      <c r="D43" s="390"/>
      <c r="E43" s="396"/>
      <c r="F43" s="384">
        <v>4040643941</v>
      </c>
      <c r="G43" s="384">
        <v>264253764</v>
      </c>
      <c r="H43" s="384">
        <v>3075309418</v>
      </c>
      <c r="I43" s="455"/>
      <c r="J43" s="455"/>
      <c r="K43" s="455"/>
      <c r="L43" s="455"/>
      <c r="M43" s="455"/>
      <c r="N43" s="455"/>
      <c r="O43" s="455"/>
      <c r="P43" s="455"/>
      <c r="Q43" s="455"/>
      <c r="R43" s="455"/>
    </row>
    <row r="44" spans="1:18" s="308" customFormat="1" ht="20.25" customHeight="1">
      <c r="A44" s="471" t="s">
        <v>781</v>
      </c>
      <c r="B44" s="390"/>
      <c r="C44" s="390"/>
      <c r="D44" s="390"/>
      <c r="E44" s="396"/>
      <c r="F44" s="384"/>
      <c r="G44" s="533"/>
      <c r="H44" s="384"/>
      <c r="I44" s="455"/>
      <c r="J44" s="455"/>
      <c r="K44" s="455"/>
      <c r="L44" s="455"/>
      <c r="M44" s="455"/>
      <c r="N44" s="455"/>
      <c r="O44" s="455"/>
      <c r="P44" s="455"/>
      <c r="Q44" s="455"/>
      <c r="R44" s="455"/>
    </row>
    <row r="45" spans="1:18" s="308" customFormat="1" ht="20.25" customHeight="1" thickBot="1">
      <c r="A45" s="390"/>
      <c r="B45" s="390"/>
      <c r="C45" s="390"/>
      <c r="D45" s="390"/>
      <c r="E45" s="396" t="s">
        <v>771</v>
      </c>
      <c r="F45" s="382">
        <f>SUM(F43:F44)</f>
        <v>4040643941</v>
      </c>
      <c r="G45" s="382">
        <f>SUM(G43:G44)</f>
        <v>264253764</v>
      </c>
      <c r="H45" s="382">
        <f>SUM(H43:H44)</f>
        <v>3075309418</v>
      </c>
      <c r="I45" s="455"/>
      <c r="J45" s="455"/>
      <c r="K45" s="455"/>
      <c r="L45" s="455"/>
      <c r="M45" s="455"/>
      <c r="N45" s="455"/>
      <c r="O45" s="455"/>
      <c r="P45" s="455"/>
      <c r="Q45" s="455"/>
      <c r="R45" s="455"/>
    </row>
    <row r="46" spans="1:18" s="308" customFormat="1" ht="33.75" customHeight="1" thickTop="1">
      <c r="A46" s="396" t="s">
        <v>454</v>
      </c>
      <c r="B46" s="390"/>
      <c r="C46" s="390"/>
      <c r="D46" s="390"/>
      <c r="E46" s="396"/>
      <c r="F46" s="513" t="s">
        <v>908</v>
      </c>
      <c r="G46" s="330"/>
      <c r="H46" s="513" t="s">
        <v>909</v>
      </c>
      <c r="I46" s="455"/>
      <c r="J46" s="455"/>
      <c r="K46" s="455"/>
      <c r="L46" s="455"/>
      <c r="M46" s="455"/>
      <c r="N46" s="455"/>
      <c r="O46" s="455"/>
      <c r="P46" s="455"/>
      <c r="Q46" s="455"/>
      <c r="R46" s="455"/>
    </row>
    <row r="47" spans="1:18" s="308" customFormat="1" ht="20.25" customHeight="1">
      <c r="A47" s="471" t="s">
        <v>455</v>
      </c>
      <c r="B47" s="390"/>
      <c r="C47" s="390"/>
      <c r="D47" s="390"/>
      <c r="E47" s="396"/>
      <c r="F47" s="499"/>
      <c r="G47" s="534"/>
      <c r="H47" s="384"/>
      <c r="I47" s="455"/>
      <c r="J47" s="455"/>
      <c r="K47" s="455"/>
      <c r="L47" s="455"/>
      <c r="M47" s="455"/>
      <c r="N47" s="455"/>
      <c r="O47" s="455"/>
      <c r="P47" s="455"/>
      <c r="Q47" s="455"/>
      <c r="R47" s="455"/>
    </row>
    <row r="48" spans="1:18" s="308" customFormat="1" ht="20.25" customHeight="1">
      <c r="A48" s="471" t="s">
        <v>533</v>
      </c>
      <c r="B48" s="390"/>
      <c r="C48" s="390"/>
      <c r="D48" s="390"/>
      <c r="E48" s="396"/>
      <c r="F48" s="384"/>
      <c r="G48" s="534"/>
      <c r="H48" s="384"/>
      <c r="I48" s="455"/>
      <c r="J48" s="455"/>
      <c r="K48" s="455"/>
      <c r="L48" s="455"/>
      <c r="M48" s="455"/>
      <c r="N48" s="455"/>
      <c r="O48" s="455"/>
      <c r="P48" s="455"/>
      <c r="Q48" s="455"/>
      <c r="R48" s="455"/>
    </row>
    <row r="49" spans="1:18" s="308" customFormat="1" ht="20.25" customHeight="1">
      <c r="A49" s="471" t="s">
        <v>291</v>
      </c>
      <c r="B49" s="390"/>
      <c r="C49" s="390"/>
      <c r="D49" s="390"/>
      <c r="E49" s="396"/>
      <c r="F49" s="499"/>
      <c r="G49" s="534"/>
      <c r="H49" s="384"/>
      <c r="I49" s="455"/>
      <c r="J49" s="455"/>
      <c r="K49" s="455"/>
      <c r="L49" s="455"/>
      <c r="M49" s="455"/>
      <c r="N49" s="455"/>
      <c r="O49" s="455"/>
      <c r="P49" s="455"/>
      <c r="Q49" s="455"/>
      <c r="R49" s="455"/>
    </row>
    <row r="50" spans="1:18" s="308" customFormat="1" ht="20.25" customHeight="1">
      <c r="A50" s="471" t="s">
        <v>292</v>
      </c>
      <c r="B50" s="390"/>
      <c r="C50" s="390"/>
      <c r="D50" s="390"/>
      <c r="E50" s="396"/>
      <c r="F50" s="499"/>
      <c r="G50" s="534"/>
      <c r="H50" s="384"/>
      <c r="I50" s="455"/>
      <c r="J50" s="455"/>
      <c r="K50" s="455"/>
      <c r="L50" s="455"/>
      <c r="M50" s="455"/>
      <c r="N50" s="455"/>
      <c r="O50" s="455"/>
      <c r="P50" s="455"/>
      <c r="Q50" s="455"/>
      <c r="R50" s="455"/>
    </row>
    <row r="51" spans="1:18" s="308" customFormat="1" ht="20.25" customHeight="1">
      <c r="A51" s="471" t="s">
        <v>540</v>
      </c>
      <c r="B51" s="390"/>
      <c r="C51" s="390"/>
      <c r="D51" s="390"/>
      <c r="E51" s="396"/>
      <c r="F51" s="384">
        <f>'KQKD-2015'!D22</f>
        <v>5786320917.3909359</v>
      </c>
      <c r="G51" s="384"/>
      <c r="H51" s="384">
        <v>1346203291</v>
      </c>
      <c r="I51" s="455"/>
      <c r="J51" s="455"/>
      <c r="K51" s="455"/>
      <c r="L51" s="455"/>
      <c r="M51" s="455"/>
      <c r="N51" s="455"/>
      <c r="O51" s="455"/>
      <c r="P51" s="455"/>
      <c r="Q51" s="455"/>
      <c r="R51" s="455"/>
    </row>
    <row r="52" spans="1:18" s="308" customFormat="1" ht="20.25" customHeight="1" thickBot="1">
      <c r="A52" s="390"/>
      <c r="B52" s="390"/>
      <c r="C52" s="390"/>
      <c r="D52" s="390"/>
      <c r="E52" s="396" t="s">
        <v>771</v>
      </c>
      <c r="F52" s="382">
        <f>SUM(F47:F51)</f>
        <v>5786320917.3909359</v>
      </c>
      <c r="G52" s="382">
        <f>SUM(G47:G51)</f>
        <v>0</v>
      </c>
      <c r="H52" s="382">
        <f>SUM(H47:H51)</f>
        <v>1346203291</v>
      </c>
      <c r="I52" s="455"/>
      <c r="J52" s="455"/>
      <c r="K52" s="455"/>
      <c r="L52" s="455"/>
      <c r="M52" s="455"/>
      <c r="N52" s="455"/>
      <c r="O52" s="455"/>
      <c r="P52" s="455"/>
      <c r="Q52" s="455"/>
      <c r="R52" s="455"/>
    </row>
    <row r="53" spans="1:18" s="308" customFormat="1" ht="20.25" customHeight="1" thickTop="1">
      <c r="A53" s="396" t="s">
        <v>493</v>
      </c>
      <c r="B53" s="390"/>
      <c r="C53" s="390"/>
      <c r="D53" s="390"/>
      <c r="E53" s="396"/>
      <c r="F53" s="330"/>
      <c r="G53" s="330"/>
      <c r="H53" s="330"/>
      <c r="I53" s="455"/>
      <c r="J53" s="455"/>
      <c r="K53" s="455"/>
      <c r="L53" s="455"/>
      <c r="M53" s="455"/>
      <c r="N53" s="455"/>
      <c r="O53" s="455"/>
      <c r="P53" s="455"/>
      <c r="Q53" s="455"/>
      <c r="R53" s="455"/>
    </row>
    <row r="54" spans="1:18" s="308" customFormat="1" ht="29.25" customHeight="1">
      <c r="A54" s="471"/>
      <c r="B54" s="390"/>
      <c r="C54" s="390"/>
      <c r="D54" s="390"/>
      <c r="E54" s="396"/>
      <c r="F54" s="513" t="s">
        <v>910</v>
      </c>
      <c r="G54" s="513"/>
      <c r="H54" s="513" t="s">
        <v>911</v>
      </c>
      <c r="I54" s="455"/>
      <c r="J54" s="455"/>
      <c r="K54" s="455"/>
      <c r="L54" s="455"/>
      <c r="M54" s="455"/>
      <c r="N54" s="455"/>
      <c r="O54" s="455"/>
      <c r="P54" s="455"/>
      <c r="Q54" s="455"/>
      <c r="R54" s="455"/>
    </row>
    <row r="55" spans="1:18" s="308" customFormat="1" ht="15.75" customHeight="1">
      <c r="A55" s="501" t="s">
        <v>294</v>
      </c>
      <c r="B55" s="390"/>
      <c r="C55" s="390"/>
      <c r="D55" s="390"/>
      <c r="E55" s="396"/>
      <c r="F55" s="384"/>
      <c r="G55" s="384"/>
      <c r="H55" s="384"/>
      <c r="I55" s="455"/>
      <c r="J55" s="455"/>
      <c r="K55" s="455"/>
      <c r="L55" s="455"/>
      <c r="M55" s="455"/>
      <c r="N55" s="455"/>
      <c r="O55" s="455"/>
      <c r="P55" s="455"/>
      <c r="Q55" s="455"/>
      <c r="R55" s="455"/>
    </row>
    <row r="56" spans="1:18" s="308" customFormat="1" ht="16.5" customHeight="1">
      <c r="A56" s="535" t="s">
        <v>293</v>
      </c>
      <c r="B56" s="390"/>
      <c r="C56" s="390"/>
      <c r="D56" s="390"/>
      <c r="E56" s="396"/>
      <c r="F56" s="484">
        <f>'KQKD-2015'!D27</f>
        <v>12638610196.318077</v>
      </c>
      <c r="G56" s="484"/>
      <c r="H56" s="484">
        <v>58771646</v>
      </c>
      <c r="I56" s="455"/>
      <c r="J56" s="455"/>
      <c r="K56" s="455"/>
      <c r="L56" s="455"/>
      <c r="M56" s="455"/>
      <c r="N56" s="455"/>
      <c r="O56" s="455"/>
      <c r="P56" s="455"/>
      <c r="Q56" s="455"/>
      <c r="R56" s="455"/>
    </row>
    <row r="57" spans="1:18" s="308" customFormat="1" ht="16.5" customHeight="1">
      <c r="A57" s="501" t="s">
        <v>295</v>
      </c>
      <c r="B57" s="390"/>
      <c r="C57" s="390"/>
      <c r="D57" s="390"/>
      <c r="E57" s="396"/>
      <c r="F57" s="484"/>
      <c r="G57" s="484"/>
      <c r="H57" s="484"/>
      <c r="I57" s="455"/>
      <c r="J57" s="455"/>
      <c r="K57" s="455"/>
      <c r="L57" s="455"/>
      <c r="M57" s="455"/>
      <c r="N57" s="455"/>
      <c r="O57" s="455"/>
      <c r="P57" s="455"/>
      <c r="Q57" s="455"/>
      <c r="R57" s="455"/>
    </row>
    <row r="58" spans="1:18" s="308" customFormat="1" ht="16.5" customHeight="1">
      <c r="A58" s="535" t="s">
        <v>296</v>
      </c>
      <c r="B58" s="390"/>
      <c r="C58" s="390"/>
      <c r="D58" s="390"/>
      <c r="E58" s="396"/>
      <c r="F58" s="484">
        <v>0</v>
      </c>
      <c r="G58" s="384"/>
      <c r="H58" s="484">
        <v>0</v>
      </c>
      <c r="I58" s="455"/>
      <c r="J58" s="455"/>
      <c r="K58" s="455"/>
      <c r="L58" s="455"/>
      <c r="M58" s="455"/>
      <c r="N58" s="455"/>
      <c r="O58" s="455"/>
      <c r="P58" s="455"/>
      <c r="Q58" s="455"/>
      <c r="R58" s="455"/>
    </row>
    <row r="59" spans="1:18" s="308" customFormat="1" ht="16.5" customHeight="1">
      <c r="A59" s="536" t="s">
        <v>297</v>
      </c>
      <c r="B59" s="390"/>
      <c r="C59" s="390"/>
      <c r="D59" s="390"/>
      <c r="E59" s="396"/>
      <c r="F59" s="384">
        <v>0</v>
      </c>
      <c r="G59" s="384"/>
      <c r="H59" s="384">
        <v>0</v>
      </c>
      <c r="I59" s="455"/>
      <c r="J59" s="455"/>
      <c r="K59" s="455"/>
      <c r="L59" s="455"/>
      <c r="M59" s="455"/>
      <c r="N59" s="455"/>
      <c r="O59" s="455"/>
      <c r="P59" s="455"/>
      <c r="Q59" s="455"/>
      <c r="R59" s="455"/>
    </row>
    <row r="60" spans="1:18" s="308" customFormat="1" ht="16.5" customHeight="1">
      <c r="A60" s="536" t="s">
        <v>298</v>
      </c>
      <c r="B60" s="390"/>
      <c r="C60" s="390"/>
      <c r="D60" s="390"/>
      <c r="E60" s="396"/>
      <c r="F60" s="384"/>
      <c r="G60" s="384"/>
      <c r="H60" s="384"/>
      <c r="I60" s="455"/>
      <c r="J60" s="455"/>
      <c r="K60" s="455"/>
      <c r="L60" s="455"/>
      <c r="M60" s="455"/>
      <c r="N60" s="455"/>
      <c r="O60" s="455"/>
      <c r="P60" s="455"/>
      <c r="Q60" s="455"/>
      <c r="R60" s="455"/>
    </row>
    <row r="61" spans="1:18" s="308" customFormat="1" ht="16.5" customHeight="1">
      <c r="A61" s="536" t="s">
        <v>299</v>
      </c>
      <c r="B61" s="390"/>
      <c r="C61" s="390"/>
      <c r="D61" s="390"/>
      <c r="E61" s="396"/>
      <c r="F61" s="499"/>
      <c r="G61" s="384"/>
      <c r="H61" s="384"/>
      <c r="I61" s="455"/>
      <c r="J61" s="455"/>
      <c r="K61" s="455"/>
      <c r="L61" s="455"/>
      <c r="M61" s="455"/>
      <c r="N61" s="455"/>
      <c r="O61" s="455"/>
      <c r="P61" s="455"/>
      <c r="Q61" s="455"/>
      <c r="R61" s="455"/>
    </row>
    <row r="62" spans="1:18" s="308" customFormat="1" ht="16.5" customHeight="1">
      <c r="A62" s="535" t="s">
        <v>300</v>
      </c>
      <c r="B62" s="390"/>
      <c r="C62" s="390"/>
      <c r="D62" s="390"/>
      <c r="E62" s="396"/>
      <c r="F62" s="537"/>
      <c r="G62" s="537"/>
      <c r="H62" s="384"/>
      <c r="I62" s="455"/>
      <c r="J62" s="455"/>
      <c r="K62" s="455"/>
      <c r="L62" s="455"/>
      <c r="M62" s="455"/>
      <c r="N62" s="455"/>
      <c r="O62" s="455"/>
      <c r="P62" s="455"/>
      <c r="Q62" s="455"/>
      <c r="R62" s="455"/>
    </row>
    <row r="63" spans="1:18" s="308" customFormat="1" ht="16.5" customHeight="1">
      <c r="A63" s="535" t="s">
        <v>302</v>
      </c>
      <c r="B63" s="390"/>
      <c r="C63" s="390"/>
      <c r="D63" s="390"/>
      <c r="E63" s="396"/>
      <c r="F63" s="484">
        <f>F56</f>
        <v>12638610196.318077</v>
      </c>
      <c r="G63" s="537"/>
      <c r="H63" s="484">
        <f>H56</f>
        <v>58771646</v>
      </c>
      <c r="I63" s="455"/>
      <c r="J63" s="455"/>
      <c r="K63" s="455"/>
      <c r="L63" s="455"/>
      <c r="M63" s="455"/>
      <c r="N63" s="455"/>
      <c r="O63" s="455"/>
      <c r="P63" s="455"/>
      <c r="Q63" s="455"/>
      <c r="R63" s="455"/>
    </row>
    <row r="64" spans="1:18" s="308" customFormat="1" ht="16.5" customHeight="1">
      <c r="A64" s="535" t="s">
        <v>303</v>
      </c>
      <c r="B64" s="390"/>
      <c r="C64" s="390"/>
      <c r="D64" s="390"/>
      <c r="E64" s="396"/>
      <c r="F64" s="537">
        <f>BCDKT!E121</f>
        <v>-46891724743</v>
      </c>
      <c r="G64" s="537"/>
      <c r="H64" s="537"/>
      <c r="I64" s="455"/>
      <c r="J64" s="455"/>
      <c r="K64" s="455"/>
      <c r="L64" s="455"/>
      <c r="M64" s="455"/>
      <c r="N64" s="455"/>
      <c r="O64" s="455"/>
      <c r="P64" s="455"/>
      <c r="Q64" s="455"/>
      <c r="R64" s="455"/>
    </row>
    <row r="65" spans="1:18" s="308" customFormat="1" ht="16.5" customHeight="1">
      <c r="A65" s="535" t="s">
        <v>304</v>
      </c>
      <c r="B65" s="390"/>
      <c r="C65" s="390"/>
      <c r="D65" s="390"/>
      <c r="E65" s="396"/>
      <c r="F65" s="484"/>
      <c r="G65" s="537"/>
      <c r="H65" s="484"/>
      <c r="I65" s="455"/>
      <c r="J65" s="455"/>
      <c r="K65" s="455"/>
      <c r="L65" s="455"/>
      <c r="M65" s="455"/>
      <c r="N65" s="455"/>
      <c r="O65" s="455"/>
      <c r="P65" s="455"/>
      <c r="Q65" s="455"/>
      <c r="R65" s="455"/>
    </row>
    <row r="66" spans="1:18" s="308" customFormat="1" ht="16.5" customHeight="1">
      <c r="A66" s="536" t="s">
        <v>494</v>
      </c>
      <c r="B66" s="390"/>
      <c r="C66" s="390"/>
      <c r="D66" s="390"/>
      <c r="E66" s="396"/>
      <c r="F66" s="538">
        <v>0.22</v>
      </c>
      <c r="G66" s="538"/>
      <c r="H66" s="538">
        <v>0.22</v>
      </c>
      <c r="I66" s="455"/>
      <c r="J66" s="455"/>
      <c r="K66" s="455"/>
      <c r="L66" s="455"/>
      <c r="M66" s="455"/>
      <c r="N66" s="455"/>
      <c r="O66" s="455"/>
      <c r="P66" s="455"/>
      <c r="Q66" s="455"/>
      <c r="R66" s="455"/>
    </row>
    <row r="67" spans="1:18" s="308" customFormat="1" ht="16.5" customHeight="1">
      <c r="A67" s="536" t="s">
        <v>495</v>
      </c>
      <c r="B67" s="390"/>
      <c r="C67" s="390"/>
      <c r="D67" s="390"/>
      <c r="E67" s="396"/>
      <c r="F67" s="384"/>
      <c r="G67" s="384"/>
      <c r="H67" s="384"/>
      <c r="I67" s="455"/>
      <c r="J67" s="455"/>
      <c r="K67" s="455"/>
      <c r="L67" s="455"/>
      <c r="M67" s="455"/>
      <c r="N67" s="455"/>
      <c r="O67" s="455"/>
      <c r="P67" s="455"/>
      <c r="Q67" s="455"/>
      <c r="R67" s="455"/>
    </row>
    <row r="68" spans="1:18" s="308" customFormat="1" ht="12.75" customHeight="1">
      <c r="A68" s="471" t="s">
        <v>496</v>
      </c>
      <c r="B68" s="390"/>
      <c r="C68" s="390"/>
      <c r="D68" s="390"/>
      <c r="E68" s="396"/>
      <c r="F68" s="384"/>
      <c r="G68" s="384"/>
      <c r="H68" s="384"/>
      <c r="I68" s="455"/>
      <c r="J68" s="455"/>
      <c r="K68" s="455"/>
      <c r="L68" s="455"/>
      <c r="M68" s="455"/>
      <c r="N68" s="455"/>
      <c r="O68" s="455"/>
      <c r="P68" s="455"/>
      <c r="Q68" s="455"/>
      <c r="R68" s="455"/>
    </row>
    <row r="69" spans="1:18" s="308" customFormat="1" ht="12" customHeight="1">
      <c r="A69" s="471"/>
      <c r="B69" s="390"/>
      <c r="C69" s="390"/>
      <c r="D69" s="390"/>
      <c r="E69" s="396"/>
      <c r="F69" s="384"/>
      <c r="G69" s="384"/>
      <c r="H69" s="384"/>
      <c r="I69" s="455"/>
      <c r="J69" s="455"/>
      <c r="K69" s="455"/>
      <c r="L69" s="455"/>
      <c r="M69" s="455"/>
      <c r="N69" s="455"/>
      <c r="O69" s="455"/>
      <c r="P69" s="455"/>
      <c r="Q69" s="455"/>
      <c r="R69" s="455"/>
    </row>
    <row r="70" spans="1:18" s="308" customFormat="1" ht="16.5" customHeight="1" thickBot="1">
      <c r="A70" s="501" t="s">
        <v>497</v>
      </c>
      <c r="B70" s="390"/>
      <c r="C70" s="390"/>
      <c r="D70" s="390"/>
      <c r="E70" s="396"/>
      <c r="F70" s="382">
        <v>0</v>
      </c>
      <c r="G70" s="382"/>
      <c r="H70" s="382">
        <v>0</v>
      </c>
      <c r="I70" s="455"/>
      <c r="J70" s="455"/>
      <c r="K70" s="455"/>
      <c r="L70" s="455"/>
      <c r="M70" s="455"/>
      <c r="N70" s="455"/>
      <c r="O70" s="455"/>
      <c r="P70" s="455"/>
      <c r="Q70" s="455"/>
      <c r="R70" s="455"/>
    </row>
    <row r="71" spans="1:18" s="308" customFormat="1" ht="15" thickTop="1">
      <c r="A71" s="396" t="s">
        <v>498</v>
      </c>
      <c r="B71" s="390"/>
      <c r="C71" s="390"/>
      <c r="D71" s="390"/>
      <c r="E71" s="396"/>
      <c r="F71" s="531"/>
      <c r="G71" s="531"/>
      <c r="H71" s="539"/>
      <c r="I71" s="455"/>
      <c r="J71" s="455"/>
      <c r="K71" s="455"/>
      <c r="L71" s="455"/>
      <c r="M71" s="455"/>
      <c r="N71" s="455"/>
      <c r="O71" s="455"/>
      <c r="P71" s="455"/>
      <c r="Q71" s="455"/>
      <c r="R71" s="455"/>
    </row>
    <row r="72" spans="1:18" s="308" customFormat="1" ht="9" customHeight="1">
      <c r="A72" s="396"/>
      <c r="B72" s="390"/>
      <c r="C72" s="390"/>
      <c r="D72" s="390"/>
      <c r="E72" s="396"/>
      <c r="F72" s="531"/>
      <c r="G72" s="531"/>
      <c r="H72" s="539"/>
      <c r="I72" s="455"/>
      <c r="J72" s="455"/>
      <c r="K72" s="455"/>
      <c r="L72" s="455"/>
      <c r="M72" s="455"/>
      <c r="N72" s="455"/>
      <c r="O72" s="455"/>
      <c r="P72" s="455"/>
      <c r="Q72" s="455"/>
      <c r="R72" s="455"/>
    </row>
    <row r="73" spans="1:18" s="308" customFormat="1" ht="31.5" customHeight="1">
      <c r="A73" s="841" t="s">
        <v>499</v>
      </c>
      <c r="B73" s="833"/>
      <c r="C73" s="833"/>
      <c r="D73" s="833"/>
      <c r="E73" s="833"/>
      <c r="F73" s="833"/>
      <c r="G73" s="833"/>
      <c r="H73" s="833"/>
      <c r="I73" s="455"/>
      <c r="J73" s="455"/>
      <c r="K73" s="455"/>
      <c r="L73" s="455"/>
      <c r="M73" s="455"/>
      <c r="N73" s="455"/>
      <c r="O73" s="455"/>
      <c r="P73" s="455"/>
      <c r="Q73" s="455"/>
      <c r="R73" s="455"/>
    </row>
    <row r="74" spans="1:18" s="308" customFormat="1" ht="13.5" customHeight="1">
      <c r="A74" s="390"/>
      <c r="B74" s="390"/>
      <c r="C74" s="390"/>
      <c r="D74" s="390"/>
      <c r="E74" s="390"/>
      <c r="F74" s="330"/>
      <c r="G74" s="330"/>
      <c r="H74" s="330"/>
      <c r="I74" s="455"/>
      <c r="J74" s="455"/>
      <c r="K74" s="455"/>
      <c r="L74" s="455"/>
      <c r="M74" s="455"/>
      <c r="N74" s="455"/>
      <c r="O74" s="455"/>
      <c r="P74" s="455"/>
      <c r="Q74" s="455"/>
      <c r="R74" s="455"/>
    </row>
    <row r="75" spans="1:18" s="308" customFormat="1">
      <c r="A75" s="390"/>
      <c r="B75" s="390"/>
      <c r="C75" s="390"/>
      <c r="D75" s="390"/>
      <c r="E75" s="390"/>
      <c r="F75" s="454" t="s">
        <v>927</v>
      </c>
      <c r="G75" s="454"/>
      <c r="H75" s="390"/>
      <c r="I75" s="455"/>
      <c r="J75" s="455"/>
      <c r="K75" s="455"/>
      <c r="L75" s="455"/>
      <c r="M75" s="455"/>
      <c r="N75" s="455"/>
      <c r="O75" s="455"/>
      <c r="P75" s="455"/>
      <c r="Q75" s="455"/>
      <c r="R75" s="455"/>
    </row>
    <row r="76" spans="1:18" s="336" customFormat="1" ht="15">
      <c r="A76" s="454" t="s">
        <v>7</v>
      </c>
      <c r="B76" s="391"/>
      <c r="C76" s="832" t="s">
        <v>8</v>
      </c>
      <c r="D76" s="832"/>
      <c r="E76" s="391"/>
      <c r="F76" s="454" t="s">
        <v>780</v>
      </c>
      <c r="G76" s="454"/>
      <c r="H76" s="391"/>
      <c r="I76" s="338"/>
      <c r="J76" s="338"/>
      <c r="K76" s="338"/>
      <c r="L76" s="338"/>
      <c r="M76" s="338"/>
      <c r="N76" s="338"/>
      <c r="O76" s="338"/>
      <c r="P76" s="338"/>
      <c r="Q76" s="338"/>
      <c r="R76" s="338"/>
    </row>
    <row r="77" spans="1:18" s="336" customFormat="1" ht="15">
      <c r="I77" s="338"/>
      <c r="J77" s="338"/>
      <c r="K77" s="338"/>
      <c r="L77" s="338"/>
      <c r="M77" s="338"/>
      <c r="N77" s="338"/>
      <c r="O77" s="338"/>
      <c r="P77" s="338"/>
      <c r="Q77" s="338"/>
      <c r="R77" s="338"/>
    </row>
    <row r="78" spans="1:18" s="336" customFormat="1" ht="15">
      <c r="F78" s="338"/>
      <c r="G78" s="338"/>
      <c r="I78" s="338"/>
      <c r="J78" s="338"/>
      <c r="K78" s="338"/>
      <c r="L78" s="338"/>
      <c r="M78" s="338"/>
      <c r="N78" s="338"/>
      <c r="O78" s="338"/>
      <c r="P78" s="338"/>
      <c r="Q78" s="338"/>
      <c r="R78" s="338"/>
    </row>
    <row r="79" spans="1:18" s="336" customFormat="1" ht="15">
      <c r="F79" s="473"/>
      <c r="G79" s="473"/>
      <c r="I79" s="338"/>
      <c r="J79" s="338"/>
      <c r="K79" s="338"/>
      <c r="L79" s="338"/>
      <c r="M79" s="338"/>
      <c r="N79" s="338"/>
      <c r="O79" s="338"/>
      <c r="P79" s="338"/>
      <c r="Q79" s="338"/>
      <c r="R79" s="338"/>
    </row>
    <row r="80" spans="1:18" s="336" customFormat="1" ht="15">
      <c r="I80" s="338"/>
      <c r="J80" s="338"/>
      <c r="K80" s="338"/>
      <c r="L80" s="338"/>
      <c r="M80" s="338"/>
      <c r="N80" s="338"/>
      <c r="O80" s="338"/>
      <c r="P80" s="338"/>
      <c r="Q80" s="338"/>
      <c r="R80" s="338"/>
    </row>
    <row r="81" spans="1:18" s="336" customFormat="1" ht="15">
      <c r="I81" s="338"/>
      <c r="J81" s="338"/>
      <c r="K81" s="338"/>
      <c r="L81" s="338"/>
      <c r="M81" s="338"/>
      <c r="N81" s="338"/>
      <c r="O81" s="338"/>
      <c r="P81" s="338"/>
      <c r="Q81" s="338"/>
      <c r="R81" s="338"/>
    </row>
    <row r="82" spans="1:18" s="336" customFormat="1" ht="15">
      <c r="A82" s="388"/>
      <c r="B82" s="474"/>
      <c r="C82" s="831"/>
      <c r="D82" s="831"/>
      <c r="E82" s="474"/>
      <c r="F82" s="831"/>
      <c r="G82" s="831"/>
      <c r="H82" s="831"/>
      <c r="I82" s="338"/>
      <c r="J82" s="338"/>
      <c r="K82" s="338"/>
      <c r="L82" s="338"/>
      <c r="M82" s="338"/>
      <c r="N82" s="338"/>
      <c r="O82" s="338"/>
      <c r="P82" s="338"/>
      <c r="Q82" s="338"/>
      <c r="R82" s="338"/>
    </row>
    <row r="83" spans="1:18" s="308" customFormat="1">
      <c r="I83" s="455"/>
      <c r="J83" s="455"/>
      <c r="K83" s="455"/>
      <c r="L83" s="455"/>
      <c r="M83" s="455"/>
      <c r="N83" s="455"/>
      <c r="O83" s="455"/>
      <c r="P83" s="455"/>
      <c r="Q83" s="455"/>
      <c r="R83" s="455"/>
    </row>
    <row r="84" spans="1:18" s="308" customFormat="1">
      <c r="I84" s="455"/>
      <c r="J84" s="455"/>
      <c r="K84" s="455"/>
      <c r="L84" s="455"/>
      <c r="M84" s="455"/>
      <c r="N84" s="455"/>
      <c r="O84" s="455"/>
      <c r="P84" s="455"/>
      <c r="Q84" s="455"/>
      <c r="R84" s="455"/>
    </row>
    <row r="85" spans="1:18" s="308" customFormat="1">
      <c r="I85" s="455"/>
      <c r="J85" s="455"/>
      <c r="K85" s="455"/>
      <c r="L85" s="455"/>
      <c r="M85" s="455"/>
      <c r="N85" s="455"/>
      <c r="O85" s="455"/>
      <c r="P85" s="455"/>
      <c r="Q85" s="455"/>
      <c r="R85" s="455"/>
    </row>
    <row r="86" spans="1:18" s="308" customFormat="1">
      <c r="I86" s="455"/>
      <c r="J86" s="455"/>
      <c r="K86" s="455"/>
      <c r="L86" s="455"/>
      <c r="M86" s="455"/>
      <c r="N86" s="455"/>
      <c r="O86" s="455"/>
      <c r="P86" s="455"/>
      <c r="Q86" s="455"/>
      <c r="R86" s="455"/>
    </row>
    <row r="87" spans="1:18" s="308" customFormat="1">
      <c r="I87" s="455"/>
      <c r="J87" s="455"/>
      <c r="K87" s="455"/>
      <c r="L87" s="455"/>
      <c r="M87" s="455"/>
      <c r="N87" s="455"/>
      <c r="O87" s="455"/>
      <c r="P87" s="455"/>
      <c r="Q87" s="455"/>
      <c r="R87" s="455"/>
    </row>
    <row r="88" spans="1:18" s="308" customFormat="1">
      <c r="I88" s="455"/>
      <c r="J88" s="455"/>
      <c r="K88" s="455"/>
      <c r="L88" s="455"/>
      <c r="M88" s="455"/>
      <c r="N88" s="455"/>
      <c r="O88" s="455"/>
      <c r="P88" s="455"/>
      <c r="Q88" s="455"/>
      <c r="R88" s="455"/>
    </row>
    <row r="89" spans="1:18" s="308" customFormat="1">
      <c r="I89" s="455"/>
      <c r="J89" s="455"/>
      <c r="K89" s="455"/>
      <c r="L89" s="455"/>
      <c r="M89" s="455"/>
      <c r="N89" s="455"/>
      <c r="O89" s="455"/>
      <c r="P89" s="455"/>
      <c r="Q89" s="455"/>
      <c r="R89" s="455"/>
    </row>
  </sheetData>
  <mergeCells count="7">
    <mergeCell ref="C4:E4"/>
    <mergeCell ref="F4:H4"/>
    <mergeCell ref="C3:H3"/>
    <mergeCell ref="C82:D82"/>
    <mergeCell ref="F82:H82"/>
    <mergeCell ref="A73:H73"/>
    <mergeCell ref="C76:D76"/>
  </mergeCells>
  <phoneticPr fontId="11" type="noConversion"/>
  <pageMargins left="0.72" right="0.26" top="0.51" bottom="0.56999999999999995" header="0.25" footer="0.21"/>
  <pageSetup paperSize="9" firstPageNumber="11" orientation="portrait" useFirstPageNumber="1" r:id="rId1"/>
  <headerFooter alignWithMargins="0">
    <oddFooter>&amp;R&amp;P</oddFooter>
  </headerFooter>
  <legacyDrawing r:id="rId2"/>
</worksheet>
</file>

<file path=xl/worksheets/sheet13.xml><?xml version="1.0" encoding="utf-8"?>
<worksheet xmlns="http://schemas.openxmlformats.org/spreadsheetml/2006/main" xmlns:r="http://schemas.openxmlformats.org/officeDocument/2006/relationships">
  <sheetPr codeName="Sheet25">
    <tabColor indexed="39"/>
  </sheetPr>
  <dimension ref="B1:H49"/>
  <sheetViews>
    <sheetView topLeftCell="A10" workbookViewId="0">
      <selection activeCell="B21" sqref="B21:H21"/>
    </sheetView>
  </sheetViews>
  <sheetFormatPr defaultRowHeight="12.75"/>
  <cols>
    <col min="1" max="1" width="3.5703125" customWidth="1"/>
    <col min="2" max="2" width="20.140625" customWidth="1"/>
    <col min="8" max="8" width="24.5703125" customWidth="1"/>
  </cols>
  <sheetData>
    <row r="1" spans="2:8" ht="13.5" thickBot="1"/>
    <row r="2" spans="2:8" ht="13.5" thickTop="1">
      <c r="B2" s="85"/>
      <c r="C2" s="86"/>
      <c r="D2" s="86"/>
      <c r="E2" s="86"/>
      <c r="F2" s="86"/>
      <c r="G2" s="86"/>
      <c r="H2" s="87"/>
    </row>
    <row r="3" spans="2:8" ht="26.25">
      <c r="B3" s="88"/>
      <c r="C3" s="89" t="s">
        <v>389</v>
      </c>
      <c r="D3" s="90"/>
      <c r="E3" s="90"/>
      <c r="F3" s="90"/>
      <c r="G3" s="90"/>
      <c r="H3" s="91"/>
    </row>
    <row r="4" spans="2:8" ht="15.75">
      <c r="B4" s="92"/>
      <c r="C4" s="15"/>
      <c r="D4" s="15"/>
      <c r="E4" s="93" t="s">
        <v>390</v>
      </c>
      <c r="F4" s="15"/>
      <c r="G4" s="15"/>
      <c r="H4" s="94"/>
    </row>
    <row r="5" spans="2:8" ht="18">
      <c r="B5" s="845" t="s">
        <v>301</v>
      </c>
      <c r="C5" s="846"/>
      <c r="D5" s="846"/>
      <c r="E5" s="846"/>
      <c r="F5" s="846"/>
      <c r="G5" s="846"/>
      <c r="H5" s="847"/>
    </row>
    <row r="6" spans="2:8" ht="18">
      <c r="B6" s="845" t="s">
        <v>391</v>
      </c>
      <c r="C6" s="846"/>
      <c r="D6" s="846"/>
      <c r="E6" s="846"/>
      <c r="F6" s="846"/>
      <c r="G6" s="846"/>
      <c r="H6" s="847"/>
    </row>
    <row r="7" spans="2:8">
      <c r="B7" s="92"/>
      <c r="C7" s="15"/>
      <c r="D7" s="15"/>
      <c r="E7" s="15"/>
      <c r="F7" s="15"/>
      <c r="G7" s="15"/>
      <c r="H7" s="94"/>
    </row>
    <row r="8" spans="2:8">
      <c r="B8" s="92"/>
      <c r="C8" s="15"/>
      <c r="D8" s="15"/>
      <c r="E8" s="15"/>
      <c r="F8" s="15"/>
      <c r="G8" s="15"/>
      <c r="H8" s="94"/>
    </row>
    <row r="9" spans="2:8">
      <c r="B9" s="92"/>
      <c r="C9" s="15"/>
      <c r="D9" s="15"/>
      <c r="E9" s="15"/>
      <c r="F9" s="15"/>
      <c r="G9" s="15"/>
      <c r="H9" s="94"/>
    </row>
    <row r="10" spans="2:8">
      <c r="B10" s="92"/>
      <c r="C10" s="15"/>
      <c r="D10" s="15"/>
      <c r="E10" s="15"/>
      <c r="F10" s="15"/>
      <c r="G10" s="15"/>
      <c r="H10" s="94"/>
    </row>
    <row r="11" spans="2:8">
      <c r="B11" s="92"/>
      <c r="C11" s="15"/>
      <c r="D11" s="15"/>
      <c r="E11" s="15"/>
      <c r="F11" s="15"/>
      <c r="G11" s="15"/>
      <c r="H11" s="94"/>
    </row>
    <row r="12" spans="2:8">
      <c r="B12" s="92"/>
      <c r="C12" s="15"/>
      <c r="D12" s="15"/>
      <c r="E12" s="15"/>
      <c r="F12" s="15"/>
      <c r="G12" s="15"/>
      <c r="H12" s="94"/>
    </row>
    <row r="13" spans="2:8">
      <c r="B13" s="92"/>
      <c r="C13" s="15"/>
      <c r="D13" s="15"/>
      <c r="E13" s="15"/>
      <c r="F13" s="15"/>
      <c r="G13" s="15"/>
      <c r="H13" s="94"/>
    </row>
    <row r="14" spans="2:8">
      <c r="B14" s="92"/>
      <c r="C14" s="15"/>
      <c r="D14" s="15"/>
      <c r="E14" s="15"/>
      <c r="F14" s="15"/>
      <c r="G14" s="15"/>
      <c r="H14" s="94"/>
    </row>
    <row r="15" spans="2:8">
      <c r="B15" s="92"/>
      <c r="C15" s="15"/>
      <c r="D15" s="15"/>
      <c r="E15" s="15"/>
      <c r="F15" s="15"/>
      <c r="G15" s="15"/>
      <c r="H15" s="94"/>
    </row>
    <row r="16" spans="2:8">
      <c r="B16" s="92"/>
      <c r="C16" s="15"/>
      <c r="D16" s="15"/>
      <c r="E16" s="15"/>
      <c r="F16" s="15"/>
      <c r="G16" s="15"/>
      <c r="H16" s="94"/>
    </row>
    <row r="17" spans="2:8">
      <c r="B17" s="92"/>
      <c r="C17" s="15"/>
      <c r="D17" s="15"/>
      <c r="E17" s="15"/>
      <c r="F17" s="15"/>
      <c r="G17" s="15"/>
      <c r="H17" s="94"/>
    </row>
    <row r="18" spans="2:8">
      <c r="B18" s="92"/>
      <c r="C18" s="15"/>
      <c r="D18" s="15"/>
      <c r="E18" s="15"/>
      <c r="F18" s="15"/>
      <c r="G18" s="15"/>
      <c r="H18" s="94"/>
    </row>
    <row r="19" spans="2:8">
      <c r="B19" s="92"/>
      <c r="C19" s="15"/>
      <c r="D19" s="15"/>
      <c r="E19" s="15"/>
      <c r="F19" s="15"/>
      <c r="G19" s="15"/>
      <c r="H19" s="94"/>
    </row>
    <row r="20" spans="2:8" ht="62.25" customHeight="1">
      <c r="B20" s="848" t="s">
        <v>392</v>
      </c>
      <c r="C20" s="849"/>
      <c r="D20" s="849"/>
      <c r="E20" s="849"/>
      <c r="F20" s="849"/>
      <c r="G20" s="849"/>
      <c r="H20" s="850"/>
    </row>
    <row r="21" spans="2:8" ht="48" customHeight="1">
      <c r="B21" s="851" t="s">
        <v>912</v>
      </c>
      <c r="C21" s="852"/>
      <c r="D21" s="852"/>
      <c r="E21" s="852"/>
      <c r="F21" s="852"/>
      <c r="G21" s="852"/>
      <c r="H21" s="853"/>
    </row>
    <row r="22" spans="2:8" ht="42.75" customHeight="1">
      <c r="B22" s="851"/>
      <c r="C22" s="852"/>
      <c r="D22" s="852"/>
      <c r="E22" s="852"/>
      <c r="F22" s="852"/>
      <c r="G22" s="852"/>
      <c r="H22" s="853"/>
    </row>
    <row r="23" spans="2:8">
      <c r="B23" s="92"/>
      <c r="C23" s="15"/>
      <c r="D23" s="15"/>
      <c r="E23" s="15"/>
      <c r="F23" s="15"/>
      <c r="G23" s="15"/>
      <c r="H23" s="94"/>
    </row>
    <row r="24" spans="2:8" ht="26.25">
      <c r="B24" s="842"/>
      <c r="C24" s="843"/>
      <c r="D24" s="843"/>
      <c r="E24" s="843"/>
      <c r="F24" s="843"/>
      <c r="G24" s="843"/>
      <c r="H24" s="844"/>
    </row>
    <row r="25" spans="2:8">
      <c r="B25" s="92"/>
      <c r="C25" s="15"/>
      <c r="D25" s="15"/>
      <c r="E25" s="15"/>
      <c r="F25" s="15"/>
      <c r="G25" s="15"/>
      <c r="H25" s="94"/>
    </row>
    <row r="26" spans="2:8">
      <c r="B26" s="92"/>
      <c r="C26" s="15"/>
      <c r="D26" s="15"/>
      <c r="E26" s="15"/>
      <c r="F26" s="15"/>
      <c r="G26" s="15"/>
      <c r="H26" s="94"/>
    </row>
    <row r="27" spans="2:8">
      <c r="B27" s="92"/>
      <c r="C27" s="15"/>
      <c r="D27" s="15"/>
      <c r="E27" s="15"/>
      <c r="F27" s="15"/>
      <c r="G27" s="15"/>
      <c r="H27" s="94"/>
    </row>
    <row r="28" spans="2:8">
      <c r="B28" s="92"/>
      <c r="C28" s="15"/>
      <c r="D28" s="15"/>
      <c r="E28" s="15"/>
      <c r="F28" s="15"/>
      <c r="G28" s="15"/>
      <c r="H28" s="94"/>
    </row>
    <row r="29" spans="2:8">
      <c r="B29" s="92"/>
      <c r="C29" s="15"/>
      <c r="D29" s="15"/>
      <c r="E29" s="15"/>
      <c r="F29" s="15"/>
      <c r="G29" s="15"/>
      <c r="H29" s="94"/>
    </row>
    <row r="30" spans="2:8">
      <c r="B30" s="92"/>
      <c r="C30" s="15"/>
      <c r="D30" s="15"/>
      <c r="E30" s="15"/>
      <c r="F30" s="15"/>
      <c r="G30" s="15"/>
      <c r="H30" s="94"/>
    </row>
    <row r="31" spans="2:8">
      <c r="B31" s="92"/>
      <c r="C31" s="15"/>
      <c r="D31" s="15"/>
      <c r="E31" s="15"/>
      <c r="F31" s="15"/>
      <c r="G31" s="15"/>
      <c r="H31" s="94"/>
    </row>
    <row r="32" spans="2:8">
      <c r="B32" s="92"/>
      <c r="C32" s="15"/>
      <c r="D32" s="15"/>
      <c r="E32" s="15"/>
      <c r="F32" s="15"/>
      <c r="G32" s="15"/>
      <c r="H32" s="94"/>
    </row>
    <row r="33" spans="2:8">
      <c r="B33" s="92"/>
      <c r="C33" s="15"/>
      <c r="D33" s="15"/>
      <c r="E33" s="15"/>
      <c r="F33" s="15"/>
      <c r="G33" s="15"/>
      <c r="H33" s="94"/>
    </row>
    <row r="34" spans="2:8">
      <c r="B34" s="92"/>
      <c r="C34" s="15"/>
      <c r="D34" s="15"/>
      <c r="E34" s="15"/>
      <c r="F34" s="15"/>
      <c r="G34" s="15"/>
      <c r="H34" s="94"/>
    </row>
    <row r="35" spans="2:8">
      <c r="B35" s="92"/>
      <c r="C35" s="15"/>
      <c r="D35" s="15"/>
      <c r="E35" s="15"/>
      <c r="F35" s="15"/>
      <c r="G35" s="15"/>
      <c r="H35" s="94"/>
    </row>
    <row r="36" spans="2:8">
      <c r="B36" s="92"/>
      <c r="C36" s="15"/>
      <c r="D36" s="15"/>
      <c r="E36" s="15"/>
      <c r="F36" s="15"/>
      <c r="G36" s="15"/>
      <c r="H36" s="94"/>
    </row>
    <row r="37" spans="2:8">
      <c r="B37" s="92"/>
      <c r="C37" s="15"/>
      <c r="D37" s="15"/>
      <c r="E37" s="15"/>
      <c r="F37" s="15"/>
      <c r="G37" s="15"/>
      <c r="H37" s="94"/>
    </row>
    <row r="38" spans="2:8">
      <c r="B38" s="92"/>
      <c r="C38" s="15"/>
      <c r="D38" s="15"/>
      <c r="E38" s="15"/>
      <c r="F38" s="15"/>
      <c r="G38" s="15"/>
      <c r="H38" s="94"/>
    </row>
    <row r="39" spans="2:8">
      <c r="B39" s="92"/>
      <c r="C39" s="15"/>
      <c r="D39" s="15"/>
      <c r="E39" s="15"/>
      <c r="F39" s="15"/>
      <c r="G39" s="15"/>
      <c r="H39" s="94"/>
    </row>
    <row r="40" spans="2:8">
      <c r="B40" s="92"/>
      <c r="C40" s="15"/>
      <c r="D40" s="15"/>
      <c r="E40" s="15"/>
      <c r="F40" s="15"/>
      <c r="G40" s="15"/>
      <c r="H40" s="94"/>
    </row>
    <row r="41" spans="2:8">
      <c r="B41" s="92"/>
      <c r="C41" s="15"/>
      <c r="D41" s="15"/>
      <c r="E41" s="15"/>
      <c r="F41" s="15"/>
      <c r="G41" s="15"/>
      <c r="H41" s="94"/>
    </row>
    <row r="42" spans="2:8">
      <c r="B42" s="92"/>
      <c r="C42" s="15"/>
      <c r="D42" s="15"/>
      <c r="E42" s="15"/>
      <c r="F42" s="15"/>
      <c r="G42" s="15"/>
      <c r="H42" s="94"/>
    </row>
    <row r="43" spans="2:8">
      <c r="B43" s="92"/>
      <c r="C43" s="15"/>
      <c r="D43" s="15"/>
      <c r="E43" s="15"/>
      <c r="F43" s="15"/>
      <c r="G43" s="15"/>
      <c r="H43" s="94"/>
    </row>
    <row r="44" spans="2:8">
      <c r="B44" s="92"/>
      <c r="C44" s="15"/>
      <c r="D44" s="15"/>
      <c r="E44" s="15"/>
      <c r="F44" s="15"/>
      <c r="G44" s="15"/>
      <c r="H44" s="94"/>
    </row>
    <row r="45" spans="2:8">
      <c r="B45" s="92"/>
      <c r="C45" s="15"/>
      <c r="D45" s="15"/>
      <c r="E45" s="15"/>
      <c r="F45" s="15"/>
      <c r="G45" s="15"/>
      <c r="H45" s="94"/>
    </row>
    <row r="46" spans="2:8" ht="18.75">
      <c r="B46" s="95"/>
      <c r="C46" s="15"/>
      <c r="D46" s="15"/>
      <c r="E46" s="15"/>
      <c r="F46" s="15"/>
      <c r="G46" s="15"/>
      <c r="H46" s="94"/>
    </row>
    <row r="47" spans="2:8" ht="17.25">
      <c r="B47" s="96"/>
      <c r="C47" s="97"/>
      <c r="D47" s="15"/>
      <c r="E47" s="15"/>
      <c r="F47" s="15"/>
      <c r="G47" s="15"/>
      <c r="H47" s="94"/>
    </row>
    <row r="48" spans="2:8" ht="18" thickBot="1">
      <c r="B48" s="98"/>
      <c r="C48" s="99"/>
      <c r="D48" s="99"/>
      <c r="E48" s="99"/>
      <c r="F48" s="99"/>
      <c r="G48" s="99"/>
      <c r="H48" s="100"/>
    </row>
    <row r="49" ht="13.5" thickTop="1"/>
  </sheetData>
  <mergeCells count="6">
    <mergeCell ref="B24:H24"/>
    <mergeCell ref="B5:H5"/>
    <mergeCell ref="B6:H6"/>
    <mergeCell ref="B20:H20"/>
    <mergeCell ref="B22:H22"/>
    <mergeCell ref="B21:H21"/>
  </mergeCells>
  <phoneticPr fontId="11" type="noConversion"/>
  <pageMargins left="0.6" right="0.28000000000000003" top="0.47" bottom="0.32" header="0.27" footer="0.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sheetPr codeName="Sheet26"/>
  <dimension ref="A1:C41"/>
  <sheetViews>
    <sheetView workbookViewId="0">
      <selection activeCell="C1" sqref="C1"/>
    </sheetView>
  </sheetViews>
  <sheetFormatPr defaultRowHeight="12.75"/>
  <cols>
    <col min="1" max="1" width="29.85546875" style="77" customWidth="1"/>
    <col min="2" max="2" width="1.28515625" style="77" customWidth="1"/>
    <col min="3" max="3" width="32.140625" style="77" customWidth="1"/>
    <col min="4" max="16384" width="9.140625" style="77"/>
  </cols>
  <sheetData>
    <row r="1" spans="1:3">
      <c r="A1"/>
      <c r="C1"/>
    </row>
    <row r="2" spans="1:3" ht="13.5" thickBot="1">
      <c r="A2"/>
    </row>
    <row r="3" spans="1:3" ht="13.5" thickBot="1">
      <c r="A3"/>
      <c r="C3"/>
    </row>
    <row r="4" spans="1:3">
      <c r="A4"/>
      <c r="C4"/>
    </row>
    <row r="5" spans="1:3">
      <c r="C5"/>
    </row>
    <row r="6" spans="1:3" ht="13.5" thickBot="1">
      <c r="C6"/>
    </row>
    <row r="7" spans="1:3">
      <c r="A7"/>
      <c r="C7"/>
    </row>
    <row r="8" spans="1:3">
      <c r="A8"/>
      <c r="C8"/>
    </row>
    <row r="9" spans="1:3">
      <c r="A9"/>
      <c r="C9"/>
    </row>
    <row r="10" spans="1:3">
      <c r="A10"/>
      <c r="C10"/>
    </row>
    <row r="11" spans="1:3" ht="13.5" thickBot="1">
      <c r="A11"/>
      <c r="C11"/>
    </row>
    <row r="12" spans="1:3">
      <c r="C12"/>
    </row>
    <row r="13" spans="1:3" ht="13.5" thickBot="1">
      <c r="C13"/>
    </row>
    <row r="14" spans="1:3" ht="13.5" thickBot="1">
      <c r="A14"/>
      <c r="C14"/>
    </row>
    <row r="15" spans="1:3">
      <c r="A15"/>
    </row>
    <row r="16" spans="1:3" ht="13.5" thickBot="1">
      <c r="A16"/>
    </row>
    <row r="17" spans="1:3" ht="13.5" thickBot="1">
      <c r="A17"/>
      <c r="C17"/>
    </row>
    <row r="18" spans="1:3">
      <c r="C18"/>
    </row>
    <row r="19" spans="1:3">
      <c r="C19"/>
    </row>
    <row r="20" spans="1:3">
      <c r="A20"/>
      <c r="C20"/>
    </row>
    <row r="21" spans="1:3">
      <c r="A21"/>
      <c r="C21"/>
    </row>
    <row r="22" spans="1:3">
      <c r="A22"/>
      <c r="C22"/>
    </row>
    <row r="23" spans="1:3">
      <c r="A23"/>
      <c r="C23"/>
    </row>
    <row r="24" spans="1:3">
      <c r="A24"/>
    </row>
    <row r="25" spans="1:3">
      <c r="A25"/>
    </row>
    <row r="26" spans="1:3" ht="13.5" thickBot="1">
      <c r="A26"/>
      <c r="C26"/>
    </row>
    <row r="27" spans="1:3">
      <c r="A27"/>
      <c r="C27"/>
    </row>
    <row r="28" spans="1:3">
      <c r="A28"/>
      <c r="C28"/>
    </row>
    <row r="29" spans="1:3">
      <c r="A29"/>
      <c r="C29"/>
    </row>
    <row r="30" spans="1:3">
      <c r="A30"/>
      <c r="C30"/>
    </row>
    <row r="31" spans="1:3">
      <c r="A31"/>
      <c r="C31"/>
    </row>
    <row r="32" spans="1:3">
      <c r="A32"/>
      <c r="C32"/>
    </row>
    <row r="33" spans="1:3">
      <c r="A33"/>
      <c r="C33"/>
    </row>
    <row r="34" spans="1:3">
      <c r="A34"/>
      <c r="C34"/>
    </row>
    <row r="35" spans="1:3">
      <c r="A35"/>
      <c r="C35"/>
    </row>
    <row r="36" spans="1:3">
      <c r="A36"/>
      <c r="C36"/>
    </row>
    <row r="37" spans="1:3">
      <c r="A37"/>
    </row>
    <row r="38" spans="1:3">
      <c r="A38"/>
    </row>
    <row r="39" spans="1:3">
      <c r="A39"/>
      <c r="C39"/>
    </row>
    <row r="40" spans="1:3">
      <c r="A40"/>
      <c r="C40"/>
    </row>
    <row r="41" spans="1:3">
      <c r="A41"/>
      <c r="C41"/>
    </row>
  </sheetData>
  <sheetProtection password="8863" sheet="1" objects="1"/>
  <phoneticPr fontId="1"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sheetPr codeName="Sheet11">
    <tabColor indexed="33"/>
  </sheetPr>
  <dimension ref="A1:H210"/>
  <sheetViews>
    <sheetView topLeftCell="A85" workbookViewId="0">
      <selection activeCell="A92" sqref="A92"/>
    </sheetView>
  </sheetViews>
  <sheetFormatPr defaultRowHeight="12.75"/>
  <cols>
    <col min="1" max="1" width="37.5703125" customWidth="1"/>
    <col min="2" max="2" width="11.7109375" customWidth="1"/>
    <col min="3" max="3" width="7.28515625" customWidth="1"/>
    <col min="4" max="4" width="7" customWidth="1"/>
    <col min="5" max="6" width="15.7109375" style="79" customWidth="1"/>
    <col min="7" max="7" width="12.7109375" style="101" customWidth="1"/>
    <col min="8" max="8" width="10.85546875" customWidth="1"/>
  </cols>
  <sheetData>
    <row r="1" spans="1:8" ht="16.5" customHeight="1">
      <c r="A1" s="1" t="e">
        <f>#REF!</f>
        <v>#REF!</v>
      </c>
      <c r="B1" s="1"/>
      <c r="C1" s="1"/>
      <c r="D1" s="1"/>
      <c r="E1" s="14"/>
    </row>
    <row r="2" spans="1:8" ht="16.5" customHeight="1">
      <c r="A2" s="1" t="e">
        <f>#REF!</f>
        <v>#REF!</v>
      </c>
      <c r="B2" s="1"/>
    </row>
    <row r="3" spans="1:8" ht="16.5" customHeight="1"/>
    <row r="4" spans="1:8" ht="16.5" customHeight="1"/>
    <row r="5" spans="1:8" ht="7.5" customHeight="1"/>
    <row r="6" spans="1:8" ht="23.25">
      <c r="A6" s="777" t="s">
        <v>157</v>
      </c>
      <c r="B6" s="777"/>
      <c r="C6" s="777"/>
      <c r="D6" s="777"/>
      <c r="E6" s="777"/>
      <c r="F6" s="777"/>
    </row>
    <row r="7" spans="1:8" ht="18">
      <c r="A7" s="778" t="e">
        <f>"Taïi "&amp;#REF!</f>
        <v>#REF!</v>
      </c>
      <c r="B7" s="778"/>
      <c r="C7" s="778"/>
      <c r="D7" s="778"/>
      <c r="E7" s="778"/>
      <c r="F7" s="778"/>
    </row>
    <row r="8" spans="1:8" ht="14.25">
      <c r="E8" s="14"/>
      <c r="F8" s="83" t="s">
        <v>388</v>
      </c>
    </row>
    <row r="9" spans="1:8" ht="32.25" thickBot="1">
      <c r="A9" s="786" t="s">
        <v>158</v>
      </c>
      <c r="B9" s="787"/>
      <c r="C9" s="34" t="s">
        <v>175</v>
      </c>
      <c r="D9" s="34" t="s">
        <v>173</v>
      </c>
      <c r="E9" s="35" t="s">
        <v>155</v>
      </c>
      <c r="F9" s="35" t="s">
        <v>312</v>
      </c>
    </row>
    <row r="10" spans="1:8" ht="26.25" customHeight="1" thickTop="1">
      <c r="A10" s="53" t="s">
        <v>307</v>
      </c>
      <c r="B10" s="37"/>
      <c r="C10" s="2">
        <v>100</v>
      </c>
      <c r="D10" s="2"/>
      <c r="E10" s="3">
        <f>E11+E14+E17+E24+E27</f>
        <v>160415241662.91599</v>
      </c>
      <c r="F10" s="3">
        <f>F11+F14+F17+F24+F27</f>
        <v>47728060200.097168</v>
      </c>
      <c r="H10">
        <f>E10/E69</f>
        <v>0.8109587624249065</v>
      </c>
    </row>
    <row r="11" spans="1:8" s="24" customFormat="1" ht="17.25" customHeight="1">
      <c r="A11" s="54" t="s">
        <v>233</v>
      </c>
      <c r="B11" s="55"/>
      <c r="C11" s="4">
        <v>110</v>
      </c>
      <c r="D11" s="4"/>
      <c r="E11" s="5">
        <f>SUM(E12:E13)</f>
        <v>15033467794.853842</v>
      </c>
      <c r="F11" s="5">
        <f>SUM(F12:F13)</f>
        <v>2162082335.0538459</v>
      </c>
      <c r="G11" s="111"/>
    </row>
    <row r="12" spans="1:8" s="6" customFormat="1" ht="17.25" customHeight="1">
      <c r="A12" s="44" t="s">
        <v>176</v>
      </c>
      <c r="B12" s="56"/>
      <c r="C12" s="7">
        <v>111</v>
      </c>
      <c r="D12" s="7" t="s">
        <v>400</v>
      </c>
      <c r="E12" s="8">
        <f>'CDSPSQ1-2010'!K10+'CDSPSQ1-2010'!K11+'CDSPSQ1-2010'!K12</f>
        <v>15033467794.853842</v>
      </c>
      <c r="F12" s="8">
        <f>'CDSPSQ1-2010'!E10+'CDSPSQ1-2010'!E11+'CDSPSQ1-2010'!E12</f>
        <v>2162082335.0538459</v>
      </c>
      <c r="G12" s="112"/>
    </row>
    <row r="13" spans="1:8" s="9" customFormat="1" ht="17.25" customHeight="1">
      <c r="A13" s="44" t="s">
        <v>177</v>
      </c>
      <c r="B13" s="56"/>
      <c r="C13" s="7">
        <v>112</v>
      </c>
      <c r="D13" s="7"/>
      <c r="E13" s="8"/>
      <c r="F13" s="8"/>
      <c r="G13" s="42"/>
    </row>
    <row r="14" spans="1:8" s="25" customFormat="1" ht="17.25" customHeight="1">
      <c r="A14" s="54" t="s">
        <v>309</v>
      </c>
      <c r="B14" s="55"/>
      <c r="C14" s="4">
        <v>120</v>
      </c>
      <c r="D14" s="4" t="s">
        <v>401</v>
      </c>
      <c r="E14" s="5">
        <f>SUM(E15:E16)</f>
        <v>0</v>
      </c>
      <c r="F14" s="5">
        <f>SUM(F15:F16)</f>
        <v>0</v>
      </c>
      <c r="G14" s="113"/>
    </row>
    <row r="15" spans="1:8" s="9" customFormat="1" ht="17.25" customHeight="1">
      <c r="A15" s="44" t="s">
        <v>178</v>
      </c>
      <c r="B15" s="56"/>
      <c r="C15" s="7">
        <v>121</v>
      </c>
      <c r="D15" s="7"/>
      <c r="E15" s="8"/>
      <c r="F15" s="8"/>
      <c r="G15" s="42"/>
    </row>
    <row r="16" spans="1:8" ht="17.25" customHeight="1">
      <c r="A16" s="44" t="s">
        <v>308</v>
      </c>
      <c r="B16" s="56"/>
      <c r="C16" s="7">
        <v>129</v>
      </c>
      <c r="D16" s="7"/>
      <c r="E16" s="5"/>
      <c r="F16" s="5"/>
    </row>
    <row r="17" spans="1:7" s="25" customFormat="1" ht="17.25" customHeight="1">
      <c r="A17" s="54" t="s">
        <v>310</v>
      </c>
      <c r="B17" s="55"/>
      <c r="C17" s="4">
        <v>130</v>
      </c>
      <c r="D17" s="4"/>
      <c r="E17" s="5">
        <f>SUM(E18:E23)</f>
        <v>111673718931.5</v>
      </c>
      <c r="F17" s="5">
        <f>SUM(F18:F23)</f>
        <v>20391543365.400002</v>
      </c>
      <c r="G17" s="113"/>
    </row>
    <row r="18" spans="1:7" s="9" customFormat="1" ht="17.25" customHeight="1">
      <c r="A18" s="44" t="s">
        <v>159</v>
      </c>
      <c r="B18" s="56"/>
      <c r="C18" s="7">
        <v>131</v>
      </c>
      <c r="D18" s="7"/>
      <c r="E18" s="8">
        <f>'CDSPSQ1-2010'!K13</f>
        <v>22125536482.400002</v>
      </c>
      <c r="F18" s="8">
        <f>'CDSPSQ1-2010'!E13</f>
        <v>30574825416.400002</v>
      </c>
      <c r="G18" s="42"/>
    </row>
    <row r="19" spans="1:7" s="9" customFormat="1" ht="17.25" customHeight="1">
      <c r="A19" s="44" t="s">
        <v>160</v>
      </c>
      <c r="B19" s="56"/>
      <c r="C19" s="7">
        <v>132</v>
      </c>
      <c r="D19" s="7"/>
      <c r="E19" s="8">
        <f>'CDSPSQ1-2010'!K48</f>
        <v>0</v>
      </c>
      <c r="F19" s="8">
        <f>'CDSPSQ1-2010'!E48</f>
        <v>585596651</v>
      </c>
      <c r="G19" s="42"/>
    </row>
    <row r="20" spans="1:7" ht="17.25" customHeight="1">
      <c r="A20" s="103" t="s">
        <v>402</v>
      </c>
      <c r="B20" s="56"/>
      <c r="C20" s="7">
        <v>133</v>
      </c>
      <c r="D20" s="7"/>
      <c r="E20" s="128">
        <f>'CDSPSQ1-2010'!K16</f>
        <v>89231960658.100006</v>
      </c>
      <c r="F20" s="78">
        <f>'CDSPSQ1-2010'!E16-'CDSPSQ1-2010'!F16-83184197008</f>
        <v>-13118880428</v>
      </c>
    </row>
    <row r="21" spans="1:7" s="9" customFormat="1" ht="17.25" customHeight="1">
      <c r="A21" s="44" t="s">
        <v>182</v>
      </c>
      <c r="B21" s="56"/>
      <c r="C21" s="7">
        <v>134</v>
      </c>
      <c r="D21" s="7"/>
      <c r="E21" s="8"/>
      <c r="F21" s="8"/>
      <c r="G21" s="42"/>
    </row>
    <row r="22" spans="1:7" s="9" customFormat="1" ht="17.25" customHeight="1">
      <c r="A22" s="44" t="s">
        <v>161</v>
      </c>
      <c r="B22" s="56"/>
      <c r="C22" s="7">
        <v>135</v>
      </c>
      <c r="D22" s="7" t="s">
        <v>403</v>
      </c>
      <c r="E22" s="8">
        <f>'CDSPSQ1-2010'!K17+'CDSPSQ1-2010'!K59+'CDSPSQ1-2010'!K62-'CDSPSQ1-2010'!L17</f>
        <v>373362679</v>
      </c>
      <c r="F22" s="78">
        <f>'CDSPSQ1-2010'!E17</f>
        <v>2407142614</v>
      </c>
      <c r="G22" s="42"/>
    </row>
    <row r="23" spans="1:7" s="9" customFormat="1" ht="17.25" customHeight="1">
      <c r="A23" s="44" t="s">
        <v>234</v>
      </c>
      <c r="B23" s="56"/>
      <c r="C23" s="7">
        <v>139</v>
      </c>
      <c r="D23" s="7"/>
      <c r="E23" s="8">
        <f>-'CDSPSQ1-2010'!L18+'CDSPSQ1-2010'!K18</f>
        <v>-57140888</v>
      </c>
      <c r="F23" s="8">
        <f>-'CDSPSQ1-2010'!F18+'CDSPSQ1-2010'!E18</f>
        <v>-57140888</v>
      </c>
      <c r="G23" s="42"/>
    </row>
    <row r="24" spans="1:7" s="25" customFormat="1" ht="17.25" customHeight="1">
      <c r="A24" s="54" t="s">
        <v>162</v>
      </c>
      <c r="B24" s="55"/>
      <c r="C24" s="4">
        <v>140</v>
      </c>
      <c r="D24" s="4"/>
      <c r="E24" s="5">
        <f>SUM(E25:E26)</f>
        <v>32508045089.934891</v>
      </c>
      <c r="F24" s="5">
        <f>SUM(F25:F26)</f>
        <v>24871748653.143318</v>
      </c>
      <c r="G24" s="113"/>
    </row>
    <row r="25" spans="1:7" s="9" customFormat="1" ht="17.25" customHeight="1">
      <c r="A25" s="57" t="s">
        <v>183</v>
      </c>
      <c r="B25" s="58"/>
      <c r="C25" s="7">
        <v>141</v>
      </c>
      <c r="D25" s="31" t="s">
        <v>404</v>
      </c>
      <c r="E25" s="8">
        <f>'CDSPSQ1-2010'!K24+'CDSPSQ1-2010'!K25+'CDSPSQ1-2010'!K26+'CDSPSQ1-2010'!K27+'CDSPSQ1-2010'!K28</f>
        <v>32508045089.934891</v>
      </c>
      <c r="F25" s="8">
        <f>'CDSPSQ1-2010'!E24+'CDSPSQ1-2010'!E25+'CDSPSQ1-2010'!E26+'CDSPSQ1-2010'!E27+'CDSPSQ1-2010'!E28</f>
        <v>24871748653.143318</v>
      </c>
      <c r="G25" s="42"/>
    </row>
    <row r="26" spans="1:7" s="9" customFormat="1" ht="17.25" customHeight="1">
      <c r="A26" s="44" t="s">
        <v>184</v>
      </c>
      <c r="B26" s="56"/>
      <c r="C26" s="7">
        <v>149</v>
      </c>
      <c r="D26" s="31"/>
      <c r="E26" s="8"/>
      <c r="F26" s="8"/>
      <c r="G26" s="42"/>
    </row>
    <row r="27" spans="1:7" s="25" customFormat="1" ht="17.25" customHeight="1">
      <c r="A27" s="54" t="s">
        <v>185</v>
      </c>
      <c r="B27" s="55"/>
      <c r="C27" s="4">
        <v>150</v>
      </c>
      <c r="D27" s="4"/>
      <c r="E27" s="5">
        <f>SUM(E28:E31)</f>
        <v>1200009846.6272726</v>
      </c>
      <c r="F27" s="5">
        <f>SUM(F28:F31)</f>
        <v>302685846.49999994</v>
      </c>
      <c r="G27" s="113"/>
    </row>
    <row r="28" spans="1:7" s="9" customFormat="1" ht="17.25" customHeight="1">
      <c r="A28" s="44" t="s">
        <v>186</v>
      </c>
      <c r="B28" s="56"/>
      <c r="C28" s="7">
        <v>151</v>
      </c>
      <c r="D28" s="7"/>
      <c r="E28" s="8">
        <f>'CDSPSQ1-2010'!K20</f>
        <v>601291200.70000005</v>
      </c>
      <c r="F28" s="8">
        <f>'CDSPSQ1-2010'!E20</f>
        <v>130940599.19999999</v>
      </c>
      <c r="G28" s="42"/>
    </row>
    <row r="29" spans="1:7" ht="17.25" customHeight="1">
      <c r="A29" s="44" t="s">
        <v>405</v>
      </c>
      <c r="B29" s="56"/>
      <c r="C29" s="7">
        <v>152</v>
      </c>
      <c r="D29" s="7"/>
      <c r="E29" s="8">
        <f>'CDSPSQ1-2010'!K14</f>
        <v>534881532.92727256</v>
      </c>
      <c r="F29" s="8">
        <f>'CDSPSQ1-2010'!E14</f>
        <v>135306093.29999995</v>
      </c>
    </row>
    <row r="30" spans="1:7" ht="17.25" customHeight="1">
      <c r="A30" s="44" t="s">
        <v>406</v>
      </c>
      <c r="B30" s="56"/>
      <c r="C30" s="7">
        <v>154</v>
      </c>
      <c r="D30" s="7" t="s">
        <v>407</v>
      </c>
      <c r="E30" s="8"/>
      <c r="F30" s="8"/>
    </row>
    <row r="31" spans="1:7" s="9" customFormat="1" ht="17.25" customHeight="1">
      <c r="A31" s="44" t="s">
        <v>187</v>
      </c>
      <c r="B31" s="56"/>
      <c r="C31" s="7">
        <v>158</v>
      </c>
      <c r="D31" s="31"/>
      <c r="E31" s="8">
        <f>'CDSPSQ1-2010'!K19+'CDSPSQ1-2010'!K23</f>
        <v>63837113</v>
      </c>
      <c r="F31" s="8">
        <f>'CDSPSQ1-2010'!E19+'CDSPSQ1-2010'!E23</f>
        <v>36439154</v>
      </c>
      <c r="G31" s="42"/>
    </row>
    <row r="32" spans="1:7" s="25" customFormat="1" ht="25.5" customHeight="1">
      <c r="A32" s="54" t="s">
        <v>188</v>
      </c>
      <c r="B32" s="55"/>
      <c r="C32" s="4">
        <v>200</v>
      </c>
      <c r="D32" s="36"/>
      <c r="E32" s="5">
        <f>E34+E40+E51+E54+E59</f>
        <v>104361317618.70667</v>
      </c>
      <c r="F32" s="5">
        <f>F34+F40+F51+F54+F59</f>
        <v>99065289112.096466</v>
      </c>
      <c r="G32" s="113"/>
    </row>
    <row r="33" spans="1:7" s="9" customFormat="1" ht="17.25" customHeight="1">
      <c r="A33" s="54" t="s">
        <v>189</v>
      </c>
      <c r="B33" s="55"/>
      <c r="C33" s="7"/>
      <c r="D33" s="7"/>
      <c r="E33" s="8"/>
      <c r="F33" s="8"/>
      <c r="G33" s="42"/>
    </row>
    <row r="34" spans="1:7" s="25" customFormat="1" ht="17.25" customHeight="1">
      <c r="A34" s="54" t="s">
        <v>190</v>
      </c>
      <c r="B34" s="55"/>
      <c r="C34" s="4">
        <v>210</v>
      </c>
      <c r="D34" s="4"/>
      <c r="E34" s="5">
        <f>SUM(E35:E39)</f>
        <v>24139961087.600006</v>
      </c>
      <c r="F34" s="5">
        <f>SUM(F35:F39)</f>
        <v>22780515985.600006</v>
      </c>
      <c r="G34" s="113"/>
    </row>
    <row r="35" spans="1:7" s="9" customFormat="1" ht="17.25" customHeight="1">
      <c r="A35" s="44" t="s">
        <v>191</v>
      </c>
      <c r="B35" s="56"/>
      <c r="C35" s="7">
        <v>211</v>
      </c>
      <c r="D35" s="7"/>
      <c r="E35" s="8"/>
      <c r="F35" s="8"/>
      <c r="G35" s="42"/>
    </row>
    <row r="36" spans="1:7" s="9" customFormat="1" ht="17.25" customHeight="1">
      <c r="A36" s="44" t="s">
        <v>421</v>
      </c>
      <c r="B36" s="56"/>
      <c r="C36" s="7">
        <v>212</v>
      </c>
      <c r="D36" s="7"/>
      <c r="E36" s="8"/>
      <c r="F36" s="8"/>
      <c r="G36" s="42"/>
    </row>
    <row r="37" spans="1:7" s="9" customFormat="1" ht="17.25" customHeight="1">
      <c r="A37" s="103" t="s">
        <v>422</v>
      </c>
      <c r="B37" s="56"/>
      <c r="C37" s="7">
        <v>213</v>
      </c>
      <c r="D37" s="7" t="s">
        <v>423</v>
      </c>
      <c r="E37" s="78">
        <f>'CDSPSQ1-2010'!K15-51310614826</f>
        <v>24139961087.600006</v>
      </c>
      <c r="F37" s="108">
        <f>'CDSPSQ1-2010'!E15-51310614826</f>
        <v>22780515985.600006</v>
      </c>
      <c r="G37" s="127"/>
    </row>
    <row r="38" spans="1:7" s="9" customFormat="1" ht="17.25" customHeight="1">
      <c r="A38" s="44" t="s">
        <v>192</v>
      </c>
      <c r="B38" s="56"/>
      <c r="C38" s="7">
        <v>218</v>
      </c>
      <c r="D38" s="7" t="s">
        <v>424</v>
      </c>
      <c r="E38" s="8"/>
      <c r="F38" s="106"/>
      <c r="G38" s="42"/>
    </row>
    <row r="39" spans="1:7" s="9" customFormat="1" ht="17.25" customHeight="1">
      <c r="A39" s="44" t="s">
        <v>193</v>
      </c>
      <c r="B39" s="56"/>
      <c r="C39" s="7">
        <v>219</v>
      </c>
      <c r="D39" s="7"/>
      <c r="E39" s="8">
        <f>-'CDSPSQ1-2010'!K18</f>
        <v>0</v>
      </c>
      <c r="F39" s="78"/>
      <c r="G39" s="42"/>
    </row>
    <row r="40" spans="1:7" s="24" customFormat="1" ht="17.25" customHeight="1">
      <c r="A40" s="54" t="s">
        <v>194</v>
      </c>
      <c r="B40" s="55"/>
      <c r="C40" s="4">
        <v>220</v>
      </c>
      <c r="D40" s="4"/>
      <c r="E40" s="5">
        <f>E41+E44+E47+E50</f>
        <v>76015563917.379379</v>
      </c>
      <c r="F40" s="5">
        <f>F41+F44+F47+F50</f>
        <v>72185687348.76918</v>
      </c>
      <c r="G40" s="111"/>
    </row>
    <row r="41" spans="1:7" s="9" customFormat="1" ht="17.25" customHeight="1">
      <c r="A41" s="44" t="s">
        <v>163</v>
      </c>
      <c r="B41" s="56"/>
      <c r="C41" s="7">
        <v>221</v>
      </c>
      <c r="D41" s="7" t="s">
        <v>425</v>
      </c>
      <c r="E41" s="8">
        <f>E42+E43</f>
        <v>55069989525.379379</v>
      </c>
      <c r="F41" s="8">
        <f>F42+F43</f>
        <v>57547086264.76918</v>
      </c>
      <c r="G41" s="42"/>
    </row>
    <row r="42" spans="1:7" s="9" customFormat="1" ht="17.25" customHeight="1">
      <c r="A42" s="44" t="s">
        <v>164</v>
      </c>
      <c r="B42" s="56"/>
      <c r="C42" s="7">
        <v>222</v>
      </c>
      <c r="D42" s="7"/>
      <c r="E42" s="8">
        <f>'CDSPSQ1-2010'!K29</f>
        <v>79667130478.835846</v>
      </c>
      <c r="F42" s="8">
        <f>'CDSPSQ1-2010'!E29</f>
        <v>80026590165.569183</v>
      </c>
      <c r="G42" s="42"/>
    </row>
    <row r="43" spans="1:7" s="9" customFormat="1" ht="17.25" customHeight="1">
      <c r="A43" s="44" t="s">
        <v>165</v>
      </c>
      <c r="B43" s="56"/>
      <c r="C43" s="7">
        <v>223</v>
      </c>
      <c r="D43" s="7"/>
      <c r="E43" s="8">
        <f>-('CDSPSQ1-2010'!L33)</f>
        <v>-24597140953.45647</v>
      </c>
      <c r="F43" s="8">
        <f>-'CDSPSQ1-2010'!F33</f>
        <v>-22479503900.799999</v>
      </c>
      <c r="G43" s="42"/>
    </row>
    <row r="44" spans="1:7" s="9" customFormat="1" ht="17.25" customHeight="1">
      <c r="A44" s="44" t="s">
        <v>166</v>
      </c>
      <c r="B44" s="56"/>
      <c r="C44" s="7">
        <v>224</v>
      </c>
      <c r="D44" s="7" t="s">
        <v>404</v>
      </c>
      <c r="E44" s="8">
        <f>E45+E46</f>
        <v>12775631860</v>
      </c>
      <c r="F44" s="8">
        <f>F45+F46</f>
        <v>12052874792</v>
      </c>
      <c r="G44" s="42"/>
    </row>
    <row r="45" spans="1:7" s="9" customFormat="1" ht="17.25" customHeight="1">
      <c r="A45" s="44" t="s">
        <v>164</v>
      </c>
      <c r="B45" s="56"/>
      <c r="C45" s="7">
        <v>225</v>
      </c>
      <c r="D45" s="7"/>
      <c r="E45" s="8">
        <f>'CDSPSQ1-2010'!K30</f>
        <v>17069530711</v>
      </c>
      <c r="F45" s="8">
        <f>'CDSPSQ1-2010'!E30</f>
        <v>15949581065</v>
      </c>
      <c r="G45" s="42"/>
    </row>
    <row r="46" spans="1:7" ht="17.25" customHeight="1">
      <c r="A46" s="44" t="s">
        <v>165</v>
      </c>
      <c r="B46" s="56"/>
      <c r="C46" s="7">
        <v>226</v>
      </c>
      <c r="D46" s="4"/>
      <c r="E46" s="8">
        <f>-('CDSPSQ1-2010'!L34)</f>
        <v>-4293898851</v>
      </c>
      <c r="F46" s="8">
        <f>-'CDSPSQ1-2010'!F34</f>
        <v>-3896706273</v>
      </c>
    </row>
    <row r="47" spans="1:7" s="9" customFormat="1" ht="17.25" customHeight="1">
      <c r="A47" s="44" t="s">
        <v>168</v>
      </c>
      <c r="B47" s="56"/>
      <c r="C47" s="7">
        <v>227</v>
      </c>
      <c r="D47" s="7" t="s">
        <v>426</v>
      </c>
      <c r="E47" s="8">
        <f>E48+E49</f>
        <v>7851502448</v>
      </c>
      <c r="F47" s="8">
        <f>F48+F49</f>
        <v>1434426379</v>
      </c>
      <c r="G47" s="42"/>
    </row>
    <row r="48" spans="1:7" s="9" customFormat="1" ht="17.25" customHeight="1">
      <c r="A48" s="44" t="s">
        <v>164</v>
      </c>
      <c r="B48" s="56"/>
      <c r="C48" s="7">
        <v>228</v>
      </c>
      <c r="D48" s="7"/>
      <c r="E48" s="8">
        <f>'CDSPSQ1-2010'!K31</f>
        <v>8944899095</v>
      </c>
      <c r="F48" s="78">
        <v>2499000000</v>
      </c>
      <c r="G48" s="42"/>
    </row>
    <row r="49" spans="1:7" ht="17.25" customHeight="1">
      <c r="A49" s="44" t="s">
        <v>165</v>
      </c>
      <c r="B49" s="56"/>
      <c r="C49" s="7">
        <v>229</v>
      </c>
      <c r="D49" s="4"/>
      <c r="E49" s="8">
        <f>-'CDSPSQ1-2010'!L35</f>
        <v>-1093396647</v>
      </c>
      <c r="F49" s="8">
        <f>-'CDSPSQ1-2010'!F35</f>
        <v>-1064573621</v>
      </c>
    </row>
    <row r="50" spans="1:7" ht="17.25" customHeight="1">
      <c r="A50" s="44" t="s">
        <v>195</v>
      </c>
      <c r="B50" s="56"/>
      <c r="C50" s="7">
        <v>230</v>
      </c>
      <c r="D50" s="7" t="s">
        <v>427</v>
      </c>
      <c r="E50" s="8">
        <f>'CDSPSQ1-2010'!K42</f>
        <v>318440084</v>
      </c>
      <c r="F50" s="8">
        <f>'CDSPSQ1-2010'!E42</f>
        <v>1151299913</v>
      </c>
    </row>
    <row r="51" spans="1:7" s="24" customFormat="1" ht="17.25" customHeight="1">
      <c r="A51" s="54" t="s">
        <v>196</v>
      </c>
      <c r="B51" s="55"/>
      <c r="C51" s="4">
        <v>240</v>
      </c>
      <c r="D51" s="4" t="s">
        <v>428</v>
      </c>
      <c r="E51" s="5">
        <f>E52+E53</f>
        <v>0</v>
      </c>
      <c r="F51" s="5">
        <f>F52+F53</f>
        <v>0</v>
      </c>
      <c r="G51" s="111"/>
    </row>
    <row r="52" spans="1:7" s="9" customFormat="1" ht="17.25" customHeight="1">
      <c r="A52" s="44" t="s">
        <v>164</v>
      </c>
      <c r="B52" s="56"/>
      <c r="C52" s="7">
        <v>241</v>
      </c>
      <c r="D52" s="7"/>
      <c r="E52" s="5">
        <f>-'CDSPSQ1-2010'!L37</f>
        <v>0</v>
      </c>
      <c r="F52" s="5">
        <f>-'CDSPSQ1-2010'!F37</f>
        <v>0</v>
      </c>
      <c r="G52" s="42"/>
    </row>
    <row r="53" spans="1:7" s="9" customFormat="1" ht="17.25" customHeight="1">
      <c r="A53" s="44" t="s">
        <v>165</v>
      </c>
      <c r="B53" s="56"/>
      <c r="C53" s="7">
        <v>242</v>
      </c>
      <c r="D53" s="7"/>
      <c r="E53" s="8">
        <f>-'CDSPSQ1-2010'!K36</f>
        <v>0</v>
      </c>
      <c r="F53" s="8">
        <f>-'CDSPSQ1-2010'!E36</f>
        <v>0</v>
      </c>
      <c r="G53" s="42"/>
    </row>
    <row r="54" spans="1:7" s="25" customFormat="1" ht="17.25" customHeight="1">
      <c r="A54" s="54" t="s">
        <v>197</v>
      </c>
      <c r="B54" s="55"/>
      <c r="C54" s="4">
        <v>250</v>
      </c>
      <c r="D54" s="4"/>
      <c r="E54" s="5">
        <f>SUM(E55:E58)</f>
        <v>0</v>
      </c>
      <c r="F54" s="5">
        <f>SUM(F55:F58)</f>
        <v>0</v>
      </c>
      <c r="G54" s="113"/>
    </row>
    <row r="55" spans="1:7" s="9" customFormat="1" ht="17.25" customHeight="1">
      <c r="A55" s="44" t="s">
        <v>198</v>
      </c>
      <c r="B55" s="56"/>
      <c r="C55" s="7">
        <v>251</v>
      </c>
      <c r="D55" s="7"/>
      <c r="E55" s="8"/>
      <c r="F55" s="8"/>
      <c r="G55" s="42"/>
    </row>
    <row r="56" spans="1:7" s="9" customFormat="1" ht="17.25" customHeight="1">
      <c r="A56" s="44" t="s">
        <v>199</v>
      </c>
      <c r="B56" s="56"/>
      <c r="C56" s="7">
        <v>252</v>
      </c>
      <c r="D56" s="7"/>
      <c r="E56" s="8"/>
      <c r="F56" s="8"/>
      <c r="G56" s="42"/>
    </row>
    <row r="57" spans="1:7" s="9" customFormat="1" ht="17.25" customHeight="1">
      <c r="A57" s="44" t="s">
        <v>169</v>
      </c>
      <c r="B57" s="56"/>
      <c r="C57" s="7">
        <v>258</v>
      </c>
      <c r="D57" s="7" t="s">
        <v>430</v>
      </c>
      <c r="E57" s="8"/>
      <c r="F57" s="8"/>
      <c r="G57" s="42"/>
    </row>
    <row r="58" spans="1:7" s="9" customFormat="1" ht="17.25" customHeight="1">
      <c r="A58" s="44" t="s">
        <v>429</v>
      </c>
      <c r="B58" s="56"/>
      <c r="C58" s="7">
        <v>259</v>
      </c>
      <c r="D58" s="7"/>
      <c r="E58" s="8"/>
      <c r="F58" s="8"/>
      <c r="G58" s="42"/>
    </row>
    <row r="59" spans="1:7" s="25" customFormat="1" ht="17.25" customHeight="1">
      <c r="A59" s="54" t="s">
        <v>200</v>
      </c>
      <c r="B59" s="55"/>
      <c r="C59" s="4">
        <v>260</v>
      </c>
      <c r="D59" s="4"/>
      <c r="E59" s="5">
        <f>SUM(E60:E62)</f>
        <v>4205792613.727273</v>
      </c>
      <c r="F59" s="5">
        <f>SUM(F60:F62)</f>
        <v>4099085777.727273</v>
      </c>
      <c r="G59" s="113"/>
    </row>
    <row r="60" spans="1:7" s="9" customFormat="1" ht="17.25" customHeight="1">
      <c r="A60" s="59" t="s">
        <v>235</v>
      </c>
      <c r="B60" s="60"/>
      <c r="C60" s="7">
        <v>261</v>
      </c>
      <c r="D60" s="7" t="s">
        <v>431</v>
      </c>
      <c r="E60" s="8">
        <f>'CDSPSQ1-2010'!K43</f>
        <v>2426172800.727273</v>
      </c>
      <c r="F60" s="8">
        <f>'CDSPSQ1-2010'!E43</f>
        <v>2454565964.727273</v>
      </c>
      <c r="G60" s="42"/>
    </row>
    <row r="61" spans="1:7" ht="17.25" customHeight="1">
      <c r="A61" s="44" t="s">
        <v>201</v>
      </c>
      <c r="B61" s="56"/>
      <c r="C61" s="7">
        <v>262</v>
      </c>
      <c r="D61" s="7" t="s">
        <v>432</v>
      </c>
      <c r="E61" s="8">
        <f>'CDSPSQ1-2010'!K44</f>
        <v>0</v>
      </c>
      <c r="F61" s="8">
        <f>'CDSPSQ1-2010'!E44</f>
        <v>0</v>
      </c>
    </row>
    <row r="62" spans="1:7" s="10" customFormat="1" ht="17.25" customHeight="1" thickBot="1">
      <c r="A62" s="66" t="s">
        <v>202</v>
      </c>
      <c r="B62" s="67"/>
      <c r="C62" s="68">
        <v>268</v>
      </c>
      <c r="D62" s="68"/>
      <c r="E62" s="105">
        <f>'CDSPSQ1-2010'!K45</f>
        <v>1779619813</v>
      </c>
      <c r="F62" s="105">
        <f>'CDSPSQ1-2010'!E45</f>
        <v>1644519813</v>
      </c>
      <c r="G62" s="114"/>
    </row>
    <row r="63" spans="1:7" s="10" customFormat="1" ht="17.25" customHeight="1" thickTop="1">
      <c r="A63" s="63" t="s">
        <v>203</v>
      </c>
      <c r="B63" s="38"/>
      <c r="C63" s="64">
        <v>270</v>
      </c>
      <c r="D63" s="41"/>
      <c r="E63" s="65">
        <f>E32+E10</f>
        <v>264776559281.62265</v>
      </c>
      <c r="F63" s="107">
        <f>F32+F10+1</f>
        <v>146793349313.19363</v>
      </c>
      <c r="G63" s="114"/>
    </row>
    <row r="64" spans="1:7" s="10" customFormat="1" ht="17.25" customHeight="1">
      <c r="A64" s="20"/>
      <c r="B64" s="20"/>
      <c r="C64" s="20"/>
      <c r="D64" s="16"/>
      <c r="E64" s="18"/>
      <c r="F64" s="18"/>
      <c r="G64" s="115"/>
    </row>
    <row r="65" spans="1:7" s="10" customFormat="1" ht="17.25" customHeight="1">
      <c r="A65" s="16"/>
      <c r="B65" s="16"/>
      <c r="C65" s="17"/>
      <c r="D65" s="16"/>
      <c r="E65" s="18"/>
      <c r="F65" s="18"/>
      <c r="G65" s="115"/>
    </row>
    <row r="66" spans="1:7" s="33" customFormat="1" ht="17.25" customHeight="1">
      <c r="A66" s="788">
        <v>1</v>
      </c>
      <c r="B66" s="789"/>
      <c r="C66" s="21">
        <v>2</v>
      </c>
      <c r="D66" s="21">
        <v>3</v>
      </c>
      <c r="E66" s="62">
        <v>4</v>
      </c>
      <c r="F66" s="62">
        <v>5</v>
      </c>
      <c r="G66" s="116"/>
    </row>
    <row r="67" spans="1:7" ht="30.75" customHeight="1" thickBot="1">
      <c r="A67" s="786" t="s">
        <v>170</v>
      </c>
      <c r="B67" s="787"/>
      <c r="C67" s="34" t="s">
        <v>175</v>
      </c>
      <c r="D67" s="34" t="s">
        <v>205</v>
      </c>
      <c r="E67" s="35" t="s">
        <v>174</v>
      </c>
      <c r="F67" s="35" t="s">
        <v>204</v>
      </c>
      <c r="G67" s="117"/>
    </row>
    <row r="68" spans="1:7" s="80" customFormat="1" ht="24" customHeight="1" thickTop="1">
      <c r="A68" s="53" t="s">
        <v>206</v>
      </c>
      <c r="B68" s="37"/>
      <c r="C68" s="2">
        <v>300</v>
      </c>
      <c r="D68" s="26"/>
      <c r="E68" s="3">
        <f>E69+E79</f>
        <v>211100733833.4389</v>
      </c>
      <c r="F68" s="3">
        <f>F69+F79</f>
        <v>101258822021.73604</v>
      </c>
      <c r="G68" s="118"/>
    </row>
    <row r="69" spans="1:7" s="80" customFormat="1" ht="17.25" customHeight="1">
      <c r="A69" s="54" t="s">
        <v>171</v>
      </c>
      <c r="B69" s="55"/>
      <c r="C69" s="4">
        <v>310</v>
      </c>
      <c r="D69" s="7"/>
      <c r="E69" s="5">
        <f>SUM(E70:E78)</f>
        <v>197809369718.4389</v>
      </c>
      <c r="F69" s="5">
        <f>SUM(F70:F78)</f>
        <v>86238831245.736038</v>
      </c>
      <c r="G69" s="118"/>
    </row>
    <row r="70" spans="1:7" ht="17.25" customHeight="1">
      <c r="A70" s="44" t="s">
        <v>207</v>
      </c>
      <c r="B70" s="56"/>
      <c r="C70" s="7">
        <v>311</v>
      </c>
      <c r="D70" s="7" t="s">
        <v>433</v>
      </c>
      <c r="E70" s="8">
        <f>'CDSPSQ1-2010'!L46+'CDSPSQ1-2010'!L47-'CDSPSQ1-2010'!K46-'CDSPSQ1-2010'!K47</f>
        <v>54863789564</v>
      </c>
      <c r="F70" s="8">
        <f>'CDSPSQ1-2010'!F46+'CDSPSQ1-2010'!F47-'CDSPSQ1-2010'!E46-'CDSPSQ1-2010'!E47</f>
        <v>54170528834</v>
      </c>
      <c r="G70" s="119"/>
    </row>
    <row r="71" spans="1:7" ht="17.25" customHeight="1">
      <c r="A71" s="44" t="s">
        <v>208</v>
      </c>
      <c r="B71" s="56"/>
      <c r="C71" s="7">
        <v>312</v>
      </c>
      <c r="D71" s="7"/>
      <c r="E71" s="8">
        <f>'CDSPSQ1-2010'!L48</f>
        <v>14402428179.918182</v>
      </c>
      <c r="F71" s="8">
        <f>'CDSPSQ1-2010'!F48</f>
        <v>14435844489.518181</v>
      </c>
    </row>
    <row r="72" spans="1:7" ht="17.25" customHeight="1">
      <c r="A72" s="44" t="s">
        <v>267</v>
      </c>
      <c r="B72" s="56"/>
      <c r="C72" s="7">
        <v>313</v>
      </c>
      <c r="D72" s="7"/>
      <c r="E72" s="8"/>
      <c r="F72" s="8">
        <f>'CDSPSQ1-2010'!F13</f>
        <v>0</v>
      </c>
    </row>
    <row r="73" spans="1:7" ht="17.25" customHeight="1">
      <c r="A73" s="44" t="s">
        <v>209</v>
      </c>
      <c r="B73" s="56"/>
      <c r="C73" s="7">
        <v>314</v>
      </c>
      <c r="D73" s="7" t="s">
        <v>436</v>
      </c>
      <c r="E73" s="8">
        <f>'CDSPSQ1-2010'!L49+'CDSPSQ1-2010'!L58</f>
        <v>3972666042.0836363</v>
      </c>
      <c r="F73" s="8">
        <f>'CDSPSQ1-2010'!F49+'CDSPSQ1-2010'!F58</f>
        <v>4856061852</v>
      </c>
    </row>
    <row r="74" spans="1:7" ht="17.25" customHeight="1">
      <c r="A74" s="44" t="s">
        <v>434</v>
      </c>
      <c r="B74" s="56"/>
      <c r="C74" s="7">
        <v>315</v>
      </c>
      <c r="D74" s="7"/>
      <c r="E74" s="8">
        <f>'CDSPSQ1-2010'!L59</f>
        <v>1402108839.9949994</v>
      </c>
      <c r="F74" s="8">
        <f>'CDSPSQ1-2010'!F59</f>
        <v>1353299110</v>
      </c>
    </row>
    <row r="75" spans="1:7" ht="17.25" customHeight="1">
      <c r="A75" s="44" t="s">
        <v>156</v>
      </c>
      <c r="B75" s="56"/>
      <c r="C75" s="7">
        <v>316</v>
      </c>
      <c r="D75" s="7" t="s">
        <v>437</v>
      </c>
      <c r="E75" s="8">
        <f>'CDSPSQ1-2010'!L60</f>
        <v>18161093</v>
      </c>
      <c r="F75" s="8">
        <f>'CDSPSQ1-2010'!F60</f>
        <v>13287074</v>
      </c>
    </row>
    <row r="76" spans="1:7" ht="17.25" customHeight="1">
      <c r="A76" s="103" t="s">
        <v>210</v>
      </c>
      <c r="B76" s="56"/>
      <c r="C76" s="7">
        <v>317</v>
      </c>
      <c r="D76" s="7"/>
      <c r="E76" s="128">
        <f>'CDSPSQ1-2010'!L61</f>
        <v>116729899007.1171</v>
      </c>
      <c r="F76" s="108">
        <f>'CDSPSQ1-2010'!F61-'CDSPSQ1-2010'!E61-83184197008</f>
        <v>9668090017.0678558</v>
      </c>
      <c r="G76" s="125"/>
    </row>
    <row r="77" spans="1:7" ht="17.25" customHeight="1">
      <c r="A77" s="44" t="s">
        <v>211</v>
      </c>
      <c r="B77" s="56"/>
      <c r="C77" s="7">
        <v>318</v>
      </c>
      <c r="D77" s="7"/>
      <c r="E77" s="8"/>
      <c r="F77" s="8"/>
    </row>
    <row r="78" spans="1:7" ht="17.25" customHeight="1">
      <c r="A78" s="44" t="s">
        <v>435</v>
      </c>
      <c r="B78" s="56"/>
      <c r="C78" s="7">
        <v>319</v>
      </c>
      <c r="D78" s="7" t="s">
        <v>438</v>
      </c>
      <c r="E78" s="78">
        <f>'CDSPSQ1-2010'!L62</f>
        <v>6420316992.3250008</v>
      </c>
      <c r="F78" s="78">
        <f>'CDSPSQ1-2010'!F17+'CDSPSQ1-2010'!F62-'CDSPSQ1-2010'!E62</f>
        <v>1741719869.1500001</v>
      </c>
    </row>
    <row r="79" spans="1:7" s="80" customFormat="1" ht="17.25" customHeight="1">
      <c r="A79" s="54" t="s">
        <v>172</v>
      </c>
      <c r="B79" s="55"/>
      <c r="C79" s="4">
        <v>330</v>
      </c>
      <c r="D79" s="7"/>
      <c r="E79" s="5">
        <f>SUM(E80:E86)</f>
        <v>13291364115</v>
      </c>
      <c r="F79" s="5">
        <f>SUM(F80:F86)</f>
        <v>15019990776</v>
      </c>
      <c r="G79" s="120"/>
    </row>
    <row r="80" spans="1:7" ht="17.25" customHeight="1">
      <c r="A80" s="57" t="s">
        <v>212</v>
      </c>
      <c r="B80" s="58"/>
      <c r="C80" s="7">
        <v>331</v>
      </c>
      <c r="D80" s="31"/>
      <c r="E80" s="5"/>
      <c r="F80" s="8"/>
    </row>
    <row r="81" spans="1:7" ht="17.25" customHeight="1">
      <c r="A81" s="44" t="s">
        <v>265</v>
      </c>
      <c r="B81" s="56"/>
      <c r="C81" s="7">
        <v>332</v>
      </c>
      <c r="D81" s="7" t="s">
        <v>439</v>
      </c>
      <c r="E81" s="78"/>
      <c r="F81" s="8"/>
    </row>
    <row r="82" spans="1:7" ht="17.25" customHeight="1">
      <c r="A82" s="44" t="s">
        <v>266</v>
      </c>
      <c r="B82" s="56"/>
      <c r="C82" s="7">
        <v>333</v>
      </c>
      <c r="D82" s="7"/>
      <c r="E82" s="104"/>
      <c r="F82" s="8"/>
    </row>
    <row r="83" spans="1:7" ht="17.25" customHeight="1">
      <c r="A83" s="44" t="s">
        <v>268</v>
      </c>
      <c r="B83" s="56"/>
      <c r="C83" s="7">
        <v>334</v>
      </c>
      <c r="D83" s="7" t="s">
        <v>440</v>
      </c>
      <c r="E83" s="8">
        <f>'CDSPSQ1-2010'!L70+'CDSPSQ1-2010'!L71</f>
        <v>13078804840</v>
      </c>
      <c r="F83" s="8">
        <f>'CDSPSQ1-2010'!F70+'CDSPSQ1-2010'!F71</f>
        <v>14807431501</v>
      </c>
    </row>
    <row r="84" spans="1:7" ht="17.25" customHeight="1">
      <c r="A84" s="44" t="s">
        <v>213</v>
      </c>
      <c r="B84" s="56"/>
      <c r="C84" s="7">
        <v>335</v>
      </c>
      <c r="D84" s="7" t="s">
        <v>432</v>
      </c>
      <c r="E84" s="5"/>
      <c r="F84" s="5"/>
    </row>
    <row r="85" spans="1:7" ht="17.25" customHeight="1">
      <c r="A85" s="44" t="s">
        <v>396</v>
      </c>
      <c r="B85" s="56"/>
      <c r="C85" s="7">
        <v>336</v>
      </c>
      <c r="D85" s="7"/>
      <c r="E85" s="104">
        <f>'CDSPSQ1-2010'!L72</f>
        <v>212559275</v>
      </c>
      <c r="F85" s="8">
        <f>'CDSPSQ1-2010'!F72</f>
        <v>212559275</v>
      </c>
    </row>
    <row r="86" spans="1:7" ht="17.25" customHeight="1">
      <c r="A86" s="44" t="s">
        <v>399</v>
      </c>
      <c r="B86" s="56"/>
      <c r="C86" s="7">
        <v>337</v>
      </c>
      <c r="D86" s="7"/>
      <c r="E86" s="5"/>
      <c r="F86" s="5"/>
    </row>
    <row r="87" spans="1:7" s="25" customFormat="1" ht="25.5" customHeight="1">
      <c r="A87" s="54" t="s">
        <v>222</v>
      </c>
      <c r="B87" s="55"/>
      <c r="C87" s="4">
        <v>400</v>
      </c>
      <c r="D87" s="4"/>
      <c r="E87" s="5">
        <f>E88+E100</f>
        <v>53675825448.78009</v>
      </c>
      <c r="F87" s="5">
        <f>F88+F100</f>
        <v>51768675847.199997</v>
      </c>
      <c r="G87" s="121"/>
    </row>
    <row r="88" spans="1:7" s="25" customFormat="1" ht="17.25" customHeight="1">
      <c r="A88" s="54" t="s">
        <v>214</v>
      </c>
      <c r="B88" s="55"/>
      <c r="C88" s="4">
        <v>410</v>
      </c>
      <c r="D88" s="4" t="s">
        <v>441</v>
      </c>
      <c r="E88" s="5">
        <f>SUM(E89:E98)</f>
        <v>52042502056.78009</v>
      </c>
      <c r="F88" s="5">
        <f>SUM(F89:F98)</f>
        <v>49961371172.599998</v>
      </c>
      <c r="G88" s="121"/>
    </row>
    <row r="89" spans="1:7" s="9" customFormat="1" ht="17.25" customHeight="1">
      <c r="A89" s="103" t="s">
        <v>215</v>
      </c>
      <c r="B89" s="56"/>
      <c r="C89" s="7">
        <v>411</v>
      </c>
      <c r="D89" s="7"/>
      <c r="E89" s="78">
        <f>'CDSPSQ1-2010'!L73-51310614825</f>
        <v>-8263894825</v>
      </c>
      <c r="F89" s="108">
        <f>'CDSPSQ1-2010'!F73-51310614825</f>
        <v>-8263894825</v>
      </c>
      <c r="G89" s="126"/>
    </row>
    <row r="90" spans="1:7" s="9" customFormat="1" ht="17.25" customHeight="1">
      <c r="A90" s="44" t="s">
        <v>216</v>
      </c>
      <c r="B90" s="56"/>
      <c r="C90" s="7">
        <v>412</v>
      </c>
      <c r="D90" s="7"/>
      <c r="E90" s="8">
        <f>'CDSPSQ1-2010'!L74</f>
        <v>558624410</v>
      </c>
      <c r="F90" s="8">
        <f>'CDSPSQ1-2010'!F74</f>
        <v>558624410</v>
      </c>
      <c r="G90" s="121"/>
    </row>
    <row r="91" spans="1:7" s="9" customFormat="1" ht="17.25" customHeight="1">
      <c r="A91" s="44" t="s">
        <v>442</v>
      </c>
      <c r="B91" s="56"/>
      <c r="C91" s="7">
        <v>413</v>
      </c>
      <c r="D91" s="4"/>
      <c r="E91" s="5">
        <f>'CDSPSQ1-2010'!L75</f>
        <v>51310614826</v>
      </c>
      <c r="F91" s="5">
        <f>'CDSPSQ1-2010'!F75</f>
        <v>51310614826</v>
      </c>
      <c r="G91" s="121"/>
    </row>
    <row r="92" spans="1:7" s="9" customFormat="1" ht="17.25" customHeight="1">
      <c r="A92" s="44" t="s">
        <v>443</v>
      </c>
      <c r="B92" s="56"/>
      <c r="C92" s="7">
        <v>414</v>
      </c>
      <c r="D92" s="4"/>
      <c r="E92" s="104">
        <f>-'CDSPSQ1-2010'!K81</f>
        <v>-10000000</v>
      </c>
      <c r="F92" s="78"/>
      <c r="G92" s="121"/>
    </row>
    <row r="93" spans="1:7" s="9" customFormat="1" ht="17.25" customHeight="1">
      <c r="A93" s="44" t="s">
        <v>444</v>
      </c>
      <c r="B93" s="56"/>
      <c r="C93" s="7">
        <v>415</v>
      </c>
      <c r="D93" s="4"/>
      <c r="E93" s="5"/>
      <c r="F93" s="5"/>
      <c r="G93" s="121"/>
    </row>
    <row r="94" spans="1:7" s="9" customFormat="1" ht="17.25" customHeight="1">
      <c r="A94" s="44" t="s">
        <v>445</v>
      </c>
      <c r="B94" s="56"/>
      <c r="C94" s="7">
        <v>416</v>
      </c>
      <c r="D94" s="4"/>
      <c r="E94" s="5">
        <f>-'CDSPSQ1-2010'!K77</f>
        <v>0</v>
      </c>
      <c r="F94" s="5"/>
      <c r="G94" s="121"/>
    </row>
    <row r="95" spans="1:7" s="9" customFormat="1" ht="17.25" customHeight="1">
      <c r="A95" s="44" t="s">
        <v>504</v>
      </c>
      <c r="B95" s="56"/>
      <c r="C95" s="7">
        <v>417</v>
      </c>
      <c r="D95" s="7"/>
      <c r="E95" s="8">
        <f>'CDSPSQ1-2010'!L78</f>
        <v>867939419</v>
      </c>
      <c r="F95" s="8">
        <f>'CDSPSQ1-2010'!F78</f>
        <v>867939419</v>
      </c>
      <c r="G95" s="121"/>
    </row>
    <row r="96" spans="1:7" s="9" customFormat="1" ht="17.25" customHeight="1">
      <c r="A96" s="44" t="s">
        <v>505</v>
      </c>
      <c r="B96" s="56"/>
      <c r="C96" s="7">
        <v>418</v>
      </c>
      <c r="D96" s="7"/>
      <c r="E96" s="8">
        <f>'CDSPSQ1-2010'!L79</f>
        <v>184168168</v>
      </c>
      <c r="F96" s="8">
        <f>'CDSPSQ1-2010'!F79-0.4</f>
        <v>184168167.59999999</v>
      </c>
      <c r="G96" s="121"/>
    </row>
    <row r="97" spans="1:8" ht="17.25" customHeight="1">
      <c r="A97" s="44" t="s">
        <v>506</v>
      </c>
      <c r="B97" s="56"/>
      <c r="C97" s="7">
        <v>419</v>
      </c>
      <c r="D97" s="7"/>
      <c r="E97" s="8"/>
      <c r="F97" s="8"/>
    </row>
    <row r="98" spans="1:8" s="9" customFormat="1" ht="17.25" customHeight="1">
      <c r="A98" s="44" t="s">
        <v>507</v>
      </c>
      <c r="B98" s="56"/>
      <c r="C98" s="7">
        <v>420</v>
      </c>
      <c r="D98" s="7"/>
      <c r="E98" s="8">
        <f>'CDSPSQ1-2010'!L82</f>
        <v>7395050058.7800941</v>
      </c>
      <c r="F98" s="8">
        <f>'CDSPSQ1-2010'!F82-'CDSPSQ1-2010'!E82</f>
        <v>5303919175</v>
      </c>
      <c r="G98" s="42"/>
    </row>
    <row r="99" spans="1:8" s="9" customFormat="1" ht="17.25" customHeight="1">
      <c r="A99" s="44" t="s">
        <v>508</v>
      </c>
      <c r="B99" s="56"/>
      <c r="C99" s="7">
        <v>421</v>
      </c>
      <c r="D99" s="7"/>
      <c r="E99" s="8"/>
      <c r="F99" s="8"/>
      <c r="G99" s="42"/>
    </row>
    <row r="100" spans="1:8" s="25" customFormat="1" ht="17.25" customHeight="1">
      <c r="A100" s="54" t="s">
        <v>311</v>
      </c>
      <c r="B100" s="55"/>
      <c r="C100" s="4">
        <v>430</v>
      </c>
      <c r="D100" s="4"/>
      <c r="E100" s="5">
        <f>SUM(E101:E103)</f>
        <v>1633323392</v>
      </c>
      <c r="F100" s="5">
        <f>SUM(F101:F103)</f>
        <v>1807304674.5999999</v>
      </c>
      <c r="G100" s="113"/>
    </row>
    <row r="101" spans="1:8" ht="17.25" customHeight="1">
      <c r="A101" s="44" t="s">
        <v>236</v>
      </c>
      <c r="B101" s="56"/>
      <c r="C101" s="7">
        <v>431</v>
      </c>
      <c r="D101" s="7"/>
      <c r="E101" s="8">
        <f>'CDSPSQ1-2010'!L85+'CDSPSQ1-2010'!L86</f>
        <v>1633323392</v>
      </c>
      <c r="F101" s="8">
        <f>'CDSPSQ1-2010'!F85+'CDSPSQ1-2010'!F86-'CDSPSQ1-2010'!E85-0.4</f>
        <v>1807304674.5999999</v>
      </c>
    </row>
    <row r="102" spans="1:8" s="9" customFormat="1" ht="17.25" customHeight="1">
      <c r="A102" s="44" t="s">
        <v>218</v>
      </c>
      <c r="B102" s="56"/>
      <c r="C102" s="7">
        <v>432</v>
      </c>
      <c r="D102" s="7" t="s">
        <v>509</v>
      </c>
      <c r="E102" s="8"/>
      <c r="F102" s="8"/>
      <c r="G102" s="42"/>
    </row>
    <row r="103" spans="1:8" s="9" customFormat="1" ht="17.25" customHeight="1" thickBot="1">
      <c r="A103" s="66" t="s">
        <v>217</v>
      </c>
      <c r="B103" s="67"/>
      <c r="C103" s="68">
        <v>433</v>
      </c>
      <c r="D103" s="71"/>
      <c r="E103" s="72"/>
      <c r="F103" s="72"/>
      <c r="G103" s="42"/>
    </row>
    <row r="104" spans="1:8" s="25" customFormat="1" ht="17.25" customHeight="1" thickTop="1">
      <c r="A104" s="784" t="s">
        <v>220</v>
      </c>
      <c r="B104" s="785"/>
      <c r="C104" s="69">
        <v>430</v>
      </c>
      <c r="D104" s="69"/>
      <c r="E104" s="70">
        <f>E87+E68</f>
        <v>264776559282.21899</v>
      </c>
      <c r="F104" s="70">
        <f>F87+F68+1</f>
        <v>153027497869.93604</v>
      </c>
      <c r="G104" s="113"/>
    </row>
    <row r="105" spans="1:8" ht="17.25" customHeight="1">
      <c r="A105" s="16"/>
      <c r="B105" s="16"/>
      <c r="C105" s="17"/>
      <c r="D105" s="109"/>
      <c r="E105" s="110">
        <f>E104-E63</f>
        <v>0.596343994140625</v>
      </c>
      <c r="F105" s="110">
        <f>F104-F63</f>
        <v>6234148556.7424011</v>
      </c>
      <c r="G105" s="117"/>
    </row>
    <row r="106" spans="1:8" ht="17.25" customHeight="1">
      <c r="A106" s="16"/>
      <c r="B106" s="16"/>
      <c r="C106" s="17"/>
      <c r="D106" s="17"/>
      <c r="E106" s="11"/>
      <c r="F106" s="11"/>
      <c r="G106" s="117"/>
    </row>
    <row r="107" spans="1:8" s="9" customFormat="1" ht="29.25" customHeight="1">
      <c r="A107" s="783" t="s">
        <v>223</v>
      </c>
      <c r="B107" s="783"/>
      <c r="C107" s="783"/>
      <c r="D107" s="783"/>
      <c r="E107" s="783"/>
      <c r="F107" s="783"/>
      <c r="G107" s="122"/>
    </row>
    <row r="108" spans="1:8" s="9" customFormat="1" ht="13.5" customHeight="1">
      <c r="A108" s="38"/>
      <c r="B108" s="38"/>
      <c r="C108" s="38"/>
      <c r="D108" s="38"/>
      <c r="E108" s="38"/>
      <c r="F108" s="11"/>
      <c r="G108" s="122"/>
    </row>
    <row r="109" spans="1:8" s="52" customFormat="1" ht="34.5" customHeight="1" thickBot="1">
      <c r="A109" s="779" t="s">
        <v>231</v>
      </c>
      <c r="B109" s="780"/>
      <c r="C109" s="781"/>
      <c r="D109" s="75" t="s">
        <v>224</v>
      </c>
      <c r="E109" s="75" t="s">
        <v>225</v>
      </c>
      <c r="F109" s="76" t="s">
        <v>226</v>
      </c>
      <c r="G109" s="123"/>
    </row>
    <row r="110" spans="1:8" s="9" customFormat="1" ht="17.25" customHeight="1" thickTop="1">
      <c r="A110" s="84" t="s">
        <v>227</v>
      </c>
      <c r="B110" s="73"/>
      <c r="C110" s="74"/>
      <c r="D110" s="29">
        <v>24</v>
      </c>
      <c r="E110" s="30"/>
      <c r="F110" s="30"/>
      <c r="G110" s="122"/>
    </row>
    <row r="111" spans="1:8" s="9" customFormat="1" ht="17.25" customHeight="1">
      <c r="A111" s="44" t="s">
        <v>228</v>
      </c>
      <c r="B111" s="49"/>
      <c r="C111" s="39"/>
      <c r="D111" s="7"/>
      <c r="E111" s="8"/>
      <c r="F111" s="8"/>
      <c r="G111" s="122"/>
    </row>
    <row r="112" spans="1:8" s="9" customFormat="1" ht="17.25" customHeight="1">
      <c r="A112" s="45" t="s">
        <v>510</v>
      </c>
      <c r="B112" s="50"/>
      <c r="C112" s="46"/>
      <c r="D112" s="4"/>
      <c r="E112" s="5"/>
      <c r="F112" s="5"/>
      <c r="G112" s="122"/>
      <c r="H112" s="22"/>
    </row>
    <row r="113" spans="1:8" s="9" customFormat="1" ht="17.25" customHeight="1">
      <c r="A113" s="44" t="s">
        <v>229</v>
      </c>
      <c r="B113" s="49"/>
      <c r="C113" s="39"/>
      <c r="D113" s="7"/>
      <c r="E113" s="8"/>
      <c r="F113" s="8"/>
      <c r="G113" s="122"/>
      <c r="H113" s="22"/>
    </row>
    <row r="114" spans="1:8" s="9" customFormat="1" ht="17.25" customHeight="1">
      <c r="A114" s="44" t="s">
        <v>230</v>
      </c>
      <c r="B114" s="49"/>
      <c r="C114" s="39"/>
      <c r="D114" s="7"/>
      <c r="E114" s="8"/>
      <c r="F114" s="8"/>
      <c r="G114" s="122"/>
      <c r="H114" s="22"/>
    </row>
    <row r="115" spans="1:8" s="9" customFormat="1" ht="17.25" customHeight="1">
      <c r="A115" s="44" t="s">
        <v>511</v>
      </c>
      <c r="B115" s="49"/>
      <c r="C115" s="39"/>
      <c r="D115" s="7"/>
      <c r="E115" s="8"/>
      <c r="F115" s="8"/>
      <c r="G115" s="122"/>
      <c r="H115" s="22"/>
    </row>
    <row r="116" spans="1:8" s="9" customFormat="1" ht="6" customHeight="1">
      <c r="A116" s="47"/>
      <c r="B116" s="51"/>
      <c r="C116" s="48"/>
      <c r="D116" s="27"/>
      <c r="E116" s="28"/>
      <c r="F116" s="28"/>
      <c r="G116" s="122"/>
      <c r="H116" s="22"/>
    </row>
    <row r="117" spans="1:8" s="9" customFormat="1" ht="19.5" customHeight="1">
      <c r="A117" s="16"/>
      <c r="B117" s="16"/>
      <c r="C117" s="17"/>
      <c r="D117" s="17"/>
      <c r="E117" s="11"/>
      <c r="F117" s="11"/>
      <c r="G117" s="122"/>
      <c r="H117" s="22"/>
    </row>
    <row r="118" spans="1:8" s="9" customFormat="1" ht="19.5" customHeight="1">
      <c r="A118" s="16"/>
      <c r="B118" s="16"/>
      <c r="C118" s="17"/>
      <c r="E118" s="782" t="e">
        <f>#REF!</f>
        <v>#REF!</v>
      </c>
      <c r="F118" s="782"/>
      <c r="G118" s="122"/>
      <c r="H118" s="22"/>
    </row>
    <row r="119" spans="1:8" s="9" customFormat="1" ht="19.5" customHeight="1">
      <c r="A119" s="23" t="s">
        <v>531</v>
      </c>
      <c r="B119" s="23" t="s">
        <v>512</v>
      </c>
      <c r="D119" s="12"/>
      <c r="E119" s="792" t="s">
        <v>221</v>
      </c>
      <c r="F119" s="792"/>
      <c r="G119" s="122"/>
      <c r="H119" s="22"/>
    </row>
    <row r="120" spans="1:8" s="40" customFormat="1" ht="14.25" customHeight="1">
      <c r="A120" s="61"/>
      <c r="B120" s="61"/>
      <c r="D120" s="43"/>
      <c r="E120" s="793"/>
      <c r="F120" s="793"/>
      <c r="G120" s="124"/>
      <c r="H120" s="61"/>
    </row>
    <row r="121" spans="1:8" s="9" customFormat="1" ht="16.5" customHeight="1">
      <c r="A121" s="16"/>
      <c r="B121" s="16"/>
      <c r="C121" s="17"/>
      <c r="D121" s="17"/>
      <c r="E121" s="11"/>
      <c r="F121" s="11"/>
      <c r="G121" s="122"/>
      <c r="H121" s="22"/>
    </row>
    <row r="122" spans="1:8" s="9" customFormat="1" ht="16.5" customHeight="1">
      <c r="A122" s="16"/>
      <c r="B122" s="16"/>
      <c r="C122" s="17"/>
      <c r="D122" s="17"/>
      <c r="E122" s="11"/>
      <c r="F122" s="11"/>
      <c r="G122" s="122"/>
      <c r="H122" s="22"/>
    </row>
    <row r="123" spans="1:8" s="9" customFormat="1" ht="16.5" customHeight="1">
      <c r="A123" s="16"/>
      <c r="B123" s="16"/>
      <c r="C123" s="17"/>
      <c r="D123" s="17"/>
      <c r="E123" s="11"/>
      <c r="F123" s="11"/>
      <c r="G123" s="122"/>
      <c r="H123" s="22"/>
    </row>
    <row r="124" spans="1:8" ht="16.5" customHeight="1">
      <c r="A124" s="6" t="s">
        <v>532</v>
      </c>
      <c r="B124" s="102"/>
      <c r="D124" s="12"/>
      <c r="E124" s="19"/>
      <c r="F124" s="19"/>
      <c r="G124" s="117"/>
      <c r="H124" s="15"/>
    </row>
    <row r="125" spans="1:8" ht="16.5" customHeight="1">
      <c r="A125" s="12"/>
      <c r="B125" s="12"/>
      <c r="C125" s="12"/>
      <c r="D125" s="12"/>
      <c r="E125" s="13"/>
      <c r="F125" s="13"/>
      <c r="G125" s="117"/>
      <c r="H125" s="15"/>
    </row>
    <row r="126" spans="1:8" ht="16.5" customHeight="1">
      <c r="A126" s="82"/>
      <c r="B126" s="23"/>
      <c r="C126" s="82"/>
      <c r="D126" s="32"/>
      <c r="E126" s="790"/>
      <c r="F126" s="790"/>
      <c r="G126" s="117"/>
      <c r="H126" s="15"/>
    </row>
    <row r="127" spans="1:8" ht="15.75">
      <c r="A127" s="15"/>
      <c r="B127" s="15"/>
      <c r="C127" s="15"/>
      <c r="D127" s="32"/>
      <c r="E127" s="791"/>
      <c r="F127" s="791"/>
      <c r="G127" s="117"/>
      <c r="H127" s="15"/>
    </row>
    <row r="128" spans="1:8">
      <c r="A128" s="15"/>
      <c r="B128" s="15"/>
      <c r="C128" s="15"/>
      <c r="D128" s="32"/>
      <c r="E128" s="81"/>
      <c r="F128" s="81"/>
      <c r="G128" s="117"/>
      <c r="H128" s="15"/>
    </row>
    <row r="129" spans="1:8">
      <c r="A129" s="15"/>
      <c r="B129" s="15"/>
      <c r="C129" s="15"/>
      <c r="D129" s="32"/>
      <c r="E129" s="81"/>
      <c r="F129" s="81"/>
      <c r="G129" s="117"/>
      <c r="H129" s="15"/>
    </row>
    <row r="130" spans="1:8">
      <c r="A130" s="15"/>
      <c r="B130" s="15"/>
      <c r="C130" s="15"/>
      <c r="D130" s="32"/>
      <c r="E130" s="81"/>
      <c r="F130" s="81"/>
      <c r="G130" s="117"/>
      <c r="H130" s="15"/>
    </row>
    <row r="131" spans="1:8">
      <c r="A131" s="15"/>
      <c r="B131" s="15"/>
      <c r="C131" s="15"/>
      <c r="D131" s="32"/>
      <c r="E131" s="81"/>
      <c r="F131" s="81"/>
      <c r="G131" s="117"/>
      <c r="H131" s="15"/>
    </row>
    <row r="132" spans="1:8">
      <c r="A132" s="15"/>
      <c r="B132" s="15"/>
      <c r="C132" s="15"/>
      <c r="D132" s="32"/>
      <c r="E132" s="81"/>
      <c r="F132" s="81"/>
    </row>
    <row r="133" spans="1:8" ht="15.75">
      <c r="A133" s="15"/>
      <c r="B133" s="15"/>
      <c r="C133" s="15"/>
      <c r="D133" s="32"/>
      <c r="E133" s="791"/>
      <c r="F133" s="791"/>
    </row>
    <row r="134" spans="1:8">
      <c r="A134" s="15"/>
      <c r="B134" s="15"/>
      <c r="C134" s="15"/>
      <c r="D134" s="32"/>
      <c r="E134" s="81"/>
      <c r="F134" s="81"/>
    </row>
    <row r="135" spans="1:8">
      <c r="D135" s="33"/>
    </row>
    <row r="136" spans="1:8">
      <c r="D136" s="33"/>
    </row>
    <row r="137" spans="1:8">
      <c r="D137" s="33"/>
    </row>
    <row r="138" spans="1:8">
      <c r="D138" s="33"/>
    </row>
    <row r="139" spans="1:8">
      <c r="D139" s="33"/>
    </row>
    <row r="140" spans="1:8">
      <c r="D140" s="33"/>
    </row>
    <row r="141" spans="1:8">
      <c r="D141" s="33"/>
    </row>
    <row r="142" spans="1:8">
      <c r="D142" s="33"/>
    </row>
    <row r="143" spans="1:8">
      <c r="D143" s="33"/>
    </row>
    <row r="144" spans="1:8">
      <c r="D144" s="33"/>
    </row>
    <row r="145" spans="4:4">
      <c r="D145" s="33"/>
    </row>
    <row r="146" spans="4:4">
      <c r="D146" s="33"/>
    </row>
    <row r="147" spans="4:4">
      <c r="D147" s="33"/>
    </row>
    <row r="148" spans="4:4">
      <c r="D148" s="33"/>
    </row>
    <row r="149" spans="4:4">
      <c r="D149" s="33"/>
    </row>
    <row r="150" spans="4:4">
      <c r="D150" s="33"/>
    </row>
    <row r="151" spans="4:4">
      <c r="D151" s="33"/>
    </row>
    <row r="152" spans="4:4">
      <c r="D152" s="33"/>
    </row>
    <row r="153" spans="4:4">
      <c r="D153" s="33"/>
    </row>
    <row r="154" spans="4:4">
      <c r="D154" s="33"/>
    </row>
    <row r="155" spans="4:4">
      <c r="D155" s="33"/>
    </row>
    <row r="156" spans="4:4">
      <c r="D156" s="33"/>
    </row>
    <row r="157" spans="4:4">
      <c r="D157" s="33"/>
    </row>
    <row r="158" spans="4:4">
      <c r="D158" s="33"/>
    </row>
    <row r="159" spans="4:4">
      <c r="D159" s="33"/>
    </row>
    <row r="160" spans="4:4">
      <c r="D160" s="33"/>
    </row>
    <row r="161" spans="4:4">
      <c r="D161" s="33"/>
    </row>
    <row r="162" spans="4:4">
      <c r="D162" s="33"/>
    </row>
    <row r="163" spans="4:4">
      <c r="D163" s="33"/>
    </row>
    <row r="164" spans="4:4">
      <c r="D164" s="33"/>
    </row>
    <row r="165" spans="4:4">
      <c r="D165" s="33"/>
    </row>
    <row r="166" spans="4:4">
      <c r="D166" s="33"/>
    </row>
    <row r="167" spans="4:4">
      <c r="D167" s="33"/>
    </row>
    <row r="168" spans="4:4">
      <c r="D168" s="33"/>
    </row>
    <row r="169" spans="4:4">
      <c r="D169" s="33"/>
    </row>
    <row r="170" spans="4:4">
      <c r="D170" s="33"/>
    </row>
    <row r="171" spans="4:4">
      <c r="D171" s="33"/>
    </row>
    <row r="172" spans="4:4">
      <c r="D172" s="33"/>
    </row>
    <row r="173" spans="4:4">
      <c r="D173" s="33"/>
    </row>
    <row r="174" spans="4:4">
      <c r="D174" s="33"/>
    </row>
    <row r="175" spans="4:4">
      <c r="D175" s="33"/>
    </row>
    <row r="176" spans="4:4">
      <c r="D176" s="33"/>
    </row>
    <row r="177" spans="4:4">
      <c r="D177" s="33"/>
    </row>
    <row r="178" spans="4:4">
      <c r="D178" s="33"/>
    </row>
    <row r="179" spans="4:4">
      <c r="D179" s="33"/>
    </row>
    <row r="180" spans="4:4">
      <c r="D180" s="33"/>
    </row>
    <row r="181" spans="4:4">
      <c r="D181" s="33"/>
    </row>
    <row r="182" spans="4:4">
      <c r="D182" s="33"/>
    </row>
    <row r="183" spans="4:4">
      <c r="D183" s="33"/>
    </row>
    <row r="184" spans="4:4">
      <c r="D184" s="33"/>
    </row>
    <row r="185" spans="4:4">
      <c r="D185" s="33"/>
    </row>
    <row r="186" spans="4:4">
      <c r="D186" s="33"/>
    </row>
    <row r="187" spans="4:4">
      <c r="D187" s="33"/>
    </row>
    <row r="188" spans="4:4">
      <c r="D188" s="33"/>
    </row>
    <row r="189" spans="4:4">
      <c r="D189" s="33"/>
    </row>
    <row r="190" spans="4:4">
      <c r="D190" s="33"/>
    </row>
    <row r="191" spans="4:4">
      <c r="D191" s="33"/>
    </row>
    <row r="192" spans="4:4">
      <c r="D192" s="33"/>
    </row>
    <row r="193" spans="4:4">
      <c r="D193" s="33"/>
    </row>
    <row r="194" spans="4:4">
      <c r="D194" s="33"/>
    </row>
    <row r="195" spans="4:4">
      <c r="D195" s="33"/>
    </row>
    <row r="196" spans="4:4">
      <c r="D196" s="33"/>
    </row>
    <row r="197" spans="4:4">
      <c r="D197" s="33"/>
    </row>
    <row r="198" spans="4:4">
      <c r="D198" s="33"/>
    </row>
    <row r="199" spans="4:4">
      <c r="D199" s="33"/>
    </row>
    <row r="200" spans="4:4">
      <c r="D200" s="33"/>
    </row>
    <row r="201" spans="4:4">
      <c r="D201" s="33"/>
    </row>
    <row r="202" spans="4:4">
      <c r="D202" s="33"/>
    </row>
    <row r="203" spans="4:4">
      <c r="D203" s="33"/>
    </row>
    <row r="204" spans="4:4">
      <c r="D204" s="33"/>
    </row>
    <row r="205" spans="4:4">
      <c r="D205" s="33"/>
    </row>
    <row r="206" spans="4:4">
      <c r="D206" s="33"/>
    </row>
    <row r="207" spans="4:4">
      <c r="D207" s="33"/>
    </row>
    <row r="208" spans="4:4">
      <c r="D208" s="33"/>
    </row>
    <row r="209" spans="4:4">
      <c r="D209" s="33"/>
    </row>
    <row r="210" spans="4:4">
      <c r="D210" s="33"/>
    </row>
  </sheetData>
  <mergeCells count="14">
    <mergeCell ref="E126:F126"/>
    <mergeCell ref="E127:F127"/>
    <mergeCell ref="E133:F133"/>
    <mergeCell ref="E119:F119"/>
    <mergeCell ref="E120:F120"/>
    <mergeCell ref="A6:F6"/>
    <mergeCell ref="A7:F7"/>
    <mergeCell ref="A109:C109"/>
    <mergeCell ref="E118:F118"/>
    <mergeCell ref="A107:F107"/>
    <mergeCell ref="A104:B104"/>
    <mergeCell ref="A9:B9"/>
    <mergeCell ref="A67:B67"/>
    <mergeCell ref="A66:B66"/>
  </mergeCells>
  <phoneticPr fontId="0" type="noConversion"/>
  <pageMargins left="0.57999999999999996" right="0.2" top="0.35" bottom="0.69" header="0.22" footer="0.27"/>
  <pageSetup paperSize="9" orientation="portrait" useFirstPageNumber="1" r:id="rId1"/>
  <headerFooter alignWithMargins="0">
    <oddFooter>&amp;RBảng CĐKT Q2- 2009 - &amp;P&amp;3</oddFooter>
  </headerFooter>
  <drawing r:id="rId2"/>
  <legacyDrawing r:id="rId3"/>
</worksheet>
</file>

<file path=xl/worksheets/sheet3.xml><?xml version="1.0" encoding="utf-8"?>
<worksheet xmlns="http://schemas.openxmlformats.org/spreadsheetml/2006/main" xmlns:r="http://schemas.openxmlformats.org/officeDocument/2006/relationships">
  <sheetPr codeName="Sheet12">
    <tabColor indexed="12"/>
  </sheetPr>
  <dimension ref="A1:H210"/>
  <sheetViews>
    <sheetView topLeftCell="A88" workbookViewId="0">
      <selection activeCell="I90" sqref="I90"/>
    </sheetView>
  </sheetViews>
  <sheetFormatPr defaultRowHeight="12.75"/>
  <cols>
    <col min="1" max="1" width="37.5703125" style="129" customWidth="1"/>
    <col min="2" max="2" width="10.85546875" style="129" customWidth="1"/>
    <col min="3" max="3" width="7.28515625" style="129" customWidth="1"/>
    <col min="4" max="4" width="7" style="129" customWidth="1"/>
    <col min="5" max="5" width="16.85546875" style="149" customWidth="1"/>
    <col min="6" max="6" width="17.5703125" style="149" customWidth="1"/>
    <col min="7" max="7" width="12.7109375" style="150" customWidth="1"/>
    <col min="8" max="8" width="10.85546875" style="129" customWidth="1"/>
    <col min="9" max="16384" width="9.140625" style="129"/>
  </cols>
  <sheetData>
    <row r="1" spans="1:8" ht="16.5" customHeight="1">
      <c r="A1" s="130" t="s">
        <v>522</v>
      </c>
      <c r="B1" s="148"/>
      <c r="C1" s="148"/>
      <c r="D1" s="148"/>
    </row>
    <row r="2" spans="1:8" ht="16.5" customHeight="1">
      <c r="A2" s="130" t="s">
        <v>594</v>
      </c>
      <c r="B2" s="148"/>
    </row>
    <row r="3" spans="1:8" ht="16.5" customHeight="1"/>
    <row r="4" spans="1:8" ht="16.5" customHeight="1"/>
    <row r="5" spans="1:8" ht="7.5" customHeight="1"/>
    <row r="6" spans="1:8" ht="20.25">
      <c r="A6" s="794" t="s">
        <v>6</v>
      </c>
      <c r="B6" s="794"/>
      <c r="C6" s="794"/>
      <c r="D6" s="794"/>
      <c r="E6" s="794"/>
      <c r="F6" s="794"/>
    </row>
    <row r="7" spans="1:8" ht="15.75">
      <c r="A7" s="795" t="e">
        <f>"Tại "&amp;#REF!</f>
        <v>#REF!</v>
      </c>
      <c r="B7" s="795"/>
      <c r="C7" s="795"/>
      <c r="D7" s="795"/>
      <c r="E7" s="795"/>
      <c r="F7" s="795"/>
    </row>
    <row r="8" spans="1:8">
      <c r="F8" s="151" t="s">
        <v>708</v>
      </c>
    </row>
    <row r="9" spans="1:8" ht="26.25" thickBot="1">
      <c r="A9" s="803" t="s">
        <v>584</v>
      </c>
      <c r="B9" s="804"/>
      <c r="C9" s="152" t="s">
        <v>829</v>
      </c>
      <c r="D9" s="152" t="s">
        <v>711</v>
      </c>
      <c r="E9" s="153" t="s">
        <v>710</v>
      </c>
      <c r="F9" s="153" t="s">
        <v>709</v>
      </c>
    </row>
    <row r="10" spans="1:8" ht="26.25" customHeight="1" thickTop="1">
      <c r="A10" s="154" t="s">
        <v>712</v>
      </c>
      <c r="B10" s="155"/>
      <c r="C10" s="156">
        <v>100</v>
      </c>
      <c r="D10" s="156"/>
      <c r="E10" s="157">
        <f>E11+E14+E17+E24+E27</f>
        <v>73297909873.916016</v>
      </c>
      <c r="F10" s="157">
        <f>F11+F14+F17+F24+F27</f>
        <v>63959744894.197166</v>
      </c>
      <c r="H10" s="129">
        <f>E10/E69</f>
        <v>0.84686483038640226</v>
      </c>
    </row>
    <row r="11" spans="1:8" s="130" customFormat="1" ht="17.25" customHeight="1">
      <c r="A11" s="158" t="s">
        <v>713</v>
      </c>
      <c r="B11" s="159"/>
      <c r="C11" s="160">
        <v>110</v>
      </c>
      <c r="D11" s="160"/>
      <c r="E11" s="161">
        <f>SUM(E12:E13)</f>
        <v>15033467794.853842</v>
      </c>
      <c r="F11" s="161">
        <f>SUM(F12:F13)</f>
        <v>2162082336.0538459</v>
      </c>
      <c r="G11" s="162"/>
    </row>
    <row r="12" spans="1:8" s="130" customFormat="1" ht="17.25" customHeight="1">
      <c r="A12" s="163" t="s">
        <v>714</v>
      </c>
      <c r="B12" s="164"/>
      <c r="C12" s="131">
        <v>111</v>
      </c>
      <c r="D12" s="131" t="s">
        <v>400</v>
      </c>
      <c r="E12" s="165">
        <f>SUM('CDSPSQ1-2010'!K10:K12)</f>
        <v>15033467794.853842</v>
      </c>
      <c r="F12" s="165">
        <f>SUM('CDSPSQ1-2010'!E10:E12)+1</f>
        <v>2162082336.0538459</v>
      </c>
      <c r="G12" s="162"/>
    </row>
    <row r="13" spans="1:8" s="167" customFormat="1" ht="17.25" customHeight="1">
      <c r="A13" s="163" t="s">
        <v>715</v>
      </c>
      <c r="B13" s="164"/>
      <c r="C13" s="131">
        <v>112</v>
      </c>
      <c r="D13" s="131"/>
      <c r="E13" s="165"/>
      <c r="F13" s="165"/>
      <c r="G13" s="166"/>
    </row>
    <row r="14" spans="1:8" s="169" customFormat="1" ht="17.25" customHeight="1">
      <c r="A14" s="158" t="s">
        <v>716</v>
      </c>
      <c r="B14" s="159"/>
      <c r="C14" s="160">
        <v>120</v>
      </c>
      <c r="D14" s="160" t="s">
        <v>401</v>
      </c>
      <c r="E14" s="161">
        <f>SUM(E15:E16)</f>
        <v>0</v>
      </c>
      <c r="F14" s="161">
        <f>SUM(F15:F16)</f>
        <v>0</v>
      </c>
      <c r="G14" s="168"/>
    </row>
    <row r="15" spans="1:8" s="167" customFormat="1" ht="17.25" customHeight="1">
      <c r="A15" s="163" t="s">
        <v>717</v>
      </c>
      <c r="B15" s="164"/>
      <c r="C15" s="131">
        <v>121</v>
      </c>
      <c r="D15" s="131"/>
      <c r="E15" s="165"/>
      <c r="F15" s="165"/>
      <c r="G15" s="166"/>
    </row>
    <row r="16" spans="1:8" ht="17.25" customHeight="1">
      <c r="A16" s="163" t="s">
        <v>718</v>
      </c>
      <c r="B16" s="164"/>
      <c r="C16" s="131">
        <v>129</v>
      </c>
      <c r="D16" s="131"/>
      <c r="E16" s="161"/>
      <c r="F16" s="161"/>
    </row>
    <row r="17" spans="1:7" s="169" customFormat="1" ht="17.25" customHeight="1">
      <c r="A17" s="158" t="s">
        <v>719</v>
      </c>
      <c r="B17" s="159"/>
      <c r="C17" s="160">
        <v>130</v>
      </c>
      <c r="D17" s="160"/>
      <c r="E17" s="161">
        <f>SUM(E18:E23)</f>
        <v>24556387142.500008</v>
      </c>
      <c r="F17" s="161">
        <f>SUM(F18:F23)</f>
        <v>36536623723</v>
      </c>
      <c r="G17" s="168"/>
    </row>
    <row r="18" spans="1:7" s="167" customFormat="1" ht="17.25" customHeight="1">
      <c r="A18" s="163" t="s">
        <v>720</v>
      </c>
      <c r="B18" s="164"/>
      <c r="C18" s="131">
        <v>131</v>
      </c>
      <c r="D18" s="131"/>
      <c r="E18" s="165">
        <f>'CDSPSQ1-2010'!K13</f>
        <v>22125536482.400002</v>
      </c>
      <c r="F18" s="165">
        <v>31242922036</v>
      </c>
      <c r="G18" s="166"/>
    </row>
    <row r="19" spans="1:7" s="167" customFormat="1" ht="17.25" customHeight="1">
      <c r="A19" s="163" t="s">
        <v>721</v>
      </c>
      <c r="B19" s="164"/>
      <c r="C19" s="131">
        <v>132</v>
      </c>
      <c r="D19" s="131"/>
      <c r="E19" s="165">
        <f>'CDSPSQ1-2010'!K48</f>
        <v>0</v>
      </c>
      <c r="F19" s="165">
        <v>816649767</v>
      </c>
      <c r="G19" s="166"/>
    </row>
    <row r="20" spans="1:7" ht="17.25" customHeight="1">
      <c r="A20" s="170" t="s">
        <v>722</v>
      </c>
      <c r="B20" s="164"/>
      <c r="C20" s="131">
        <v>133</v>
      </c>
      <c r="D20" s="131"/>
      <c r="E20" s="201">
        <f>'CDSPSQ1-2010'!K16-89231960658</f>
        <v>0.100006103515625</v>
      </c>
      <c r="F20" s="165">
        <f>'CDSPSQ1-2010'!E16-'CDSPSQ1-2010'!F16-70065316580</f>
        <v>0</v>
      </c>
    </row>
    <row r="21" spans="1:7" s="167" customFormat="1" ht="17.25" customHeight="1">
      <c r="A21" s="163" t="s">
        <v>723</v>
      </c>
      <c r="B21" s="164"/>
      <c r="C21" s="131">
        <v>134</v>
      </c>
      <c r="D21" s="131"/>
      <c r="E21" s="165"/>
      <c r="F21" s="165"/>
      <c r="G21" s="166"/>
    </row>
    <row r="22" spans="1:7" s="167" customFormat="1" ht="17.25" customHeight="1">
      <c r="A22" s="163" t="s">
        <v>724</v>
      </c>
      <c r="B22" s="164"/>
      <c r="C22" s="292">
        <v>135</v>
      </c>
      <c r="D22" s="131" t="s">
        <v>403</v>
      </c>
      <c r="E22" s="327">
        <f>'CDSPSQ1-2010'!K17+'CDSPSQ1-2010'!K59+'CDSPSQ1-2010'!K62+2114628869</f>
        <v>2487991548</v>
      </c>
      <c r="F22" s="165">
        <v>4534192808</v>
      </c>
      <c r="G22" s="166"/>
    </row>
    <row r="23" spans="1:7" s="167" customFormat="1" ht="17.25" customHeight="1">
      <c r="A23" s="163" t="s">
        <v>725</v>
      </c>
      <c r="B23" s="164"/>
      <c r="C23" s="292">
        <v>139</v>
      </c>
      <c r="D23" s="131"/>
      <c r="E23" s="165">
        <f>-('CDSPSQ1-2010'!L18)</f>
        <v>-57140888</v>
      </c>
      <c r="F23" s="165">
        <f>-('CDSPSQ1-2010'!F18)</f>
        <v>-57140888</v>
      </c>
      <c r="G23" s="166"/>
    </row>
    <row r="24" spans="1:7" s="169" customFormat="1" ht="17.25" customHeight="1">
      <c r="A24" s="158" t="s">
        <v>726</v>
      </c>
      <c r="B24" s="159"/>
      <c r="C24" s="160">
        <v>140</v>
      </c>
      <c r="D24" s="160"/>
      <c r="E24" s="161">
        <f>SUM(E25:E26)</f>
        <v>32508045089.934891</v>
      </c>
      <c r="F24" s="161">
        <f>SUM(F25:F26)</f>
        <v>24871748650.143318</v>
      </c>
      <c r="G24" s="168"/>
    </row>
    <row r="25" spans="1:7" s="167" customFormat="1" ht="17.25" customHeight="1">
      <c r="A25" s="171" t="s">
        <v>727</v>
      </c>
      <c r="B25" s="172"/>
      <c r="C25" s="292">
        <v>141</v>
      </c>
      <c r="D25" s="173" t="s">
        <v>404</v>
      </c>
      <c r="E25" s="165">
        <f>SUM('CDSPSQ1-2010'!K24:K28)</f>
        <v>32508045089.934891</v>
      </c>
      <c r="F25" s="165">
        <f xml:space="preserve"> SUM('CDSPSQ1-2010'!E24:E28)-3</f>
        <v>24871748650.143318</v>
      </c>
      <c r="G25" s="166"/>
    </row>
    <row r="26" spans="1:7" s="167" customFormat="1" ht="17.25" customHeight="1">
      <c r="A26" s="163" t="s">
        <v>728</v>
      </c>
      <c r="B26" s="164"/>
      <c r="C26" s="131">
        <v>149</v>
      </c>
      <c r="D26" s="173"/>
      <c r="E26" s="165"/>
      <c r="F26" s="165"/>
      <c r="G26" s="166"/>
    </row>
    <row r="27" spans="1:7" s="169" customFormat="1" ht="17.25" customHeight="1">
      <c r="A27" s="158" t="s">
        <v>729</v>
      </c>
      <c r="B27" s="159"/>
      <c r="C27" s="160">
        <v>150</v>
      </c>
      <c r="D27" s="160"/>
      <c r="E27" s="161">
        <f>SUM(E28:E31)</f>
        <v>1200009846.6272726</v>
      </c>
      <c r="F27" s="161">
        <f>SUM(F28:F31)</f>
        <v>389290185</v>
      </c>
      <c r="G27" s="168"/>
    </row>
    <row r="28" spans="1:7" s="167" customFormat="1" ht="17.25" customHeight="1">
      <c r="A28" s="163" t="s">
        <v>730</v>
      </c>
      <c r="B28" s="164"/>
      <c r="C28" s="292">
        <v>151</v>
      </c>
      <c r="D28" s="131"/>
      <c r="E28" s="165">
        <f>'CDSPSQ1-2010'!K20</f>
        <v>601291200.70000005</v>
      </c>
      <c r="F28" s="165">
        <v>47904644</v>
      </c>
      <c r="G28" s="166"/>
    </row>
    <row r="29" spans="1:7" ht="17.25" customHeight="1">
      <c r="A29" s="163" t="s">
        <v>731</v>
      </c>
      <c r="B29" s="164"/>
      <c r="C29" s="292">
        <v>152</v>
      </c>
      <c r="D29" s="131"/>
      <c r="E29" s="165">
        <f>'CDSPSQ1-2010'!K14</f>
        <v>534881532.92727256</v>
      </c>
      <c r="F29" s="165">
        <v>221910432</v>
      </c>
    </row>
    <row r="30" spans="1:7" ht="17.25" customHeight="1">
      <c r="A30" s="163" t="s">
        <v>732</v>
      </c>
      <c r="B30" s="164"/>
      <c r="C30" s="292">
        <v>154</v>
      </c>
      <c r="D30" s="131" t="s">
        <v>407</v>
      </c>
      <c r="E30" s="165">
        <f>'CDSPSQ1-2010'!K49</f>
        <v>0</v>
      </c>
      <c r="F30" s="165">
        <f>'CDSPSQ1-2010'!E49</f>
        <v>0</v>
      </c>
    </row>
    <row r="31" spans="1:7" s="167" customFormat="1" ht="17.25" customHeight="1">
      <c r="A31" s="163" t="s">
        <v>733</v>
      </c>
      <c r="B31" s="164"/>
      <c r="C31" s="292">
        <v>158</v>
      </c>
      <c r="D31" s="173"/>
      <c r="E31" s="165">
        <f>'CDSPSQ1-2010'!K19+'CDSPSQ1-2010'!K23</f>
        <v>63837113</v>
      </c>
      <c r="F31" s="165">
        <v>119475109</v>
      </c>
      <c r="G31" s="166"/>
    </row>
    <row r="32" spans="1:7" s="169" customFormat="1" ht="25.5" customHeight="1">
      <c r="A32" s="158" t="s">
        <v>734</v>
      </c>
      <c r="B32" s="159"/>
      <c r="C32" s="160">
        <v>200</v>
      </c>
      <c r="D32" s="174"/>
      <c r="E32" s="161">
        <f>E34+E40+E51+E54+E59</f>
        <v>80221356531.206665</v>
      </c>
      <c r="F32" s="161">
        <f>F34+F40+F51+F54+F59</f>
        <v>82730672221.827286</v>
      </c>
      <c r="G32" s="168"/>
    </row>
    <row r="33" spans="1:7" s="167" customFormat="1" ht="17.25" customHeight="1">
      <c r="A33" s="158" t="s">
        <v>189</v>
      </c>
      <c r="B33" s="159"/>
      <c r="C33" s="131"/>
      <c r="D33" s="131"/>
      <c r="E33" s="165"/>
      <c r="F33" s="165"/>
      <c r="G33" s="166"/>
    </row>
    <row r="34" spans="1:7" s="169" customFormat="1" ht="17.25" customHeight="1">
      <c r="A34" s="158" t="s">
        <v>735</v>
      </c>
      <c r="B34" s="159"/>
      <c r="C34" s="160">
        <v>210</v>
      </c>
      <c r="D34" s="160"/>
      <c r="E34" s="161">
        <f>SUM(E35:E39)</f>
        <v>0.100006103515625</v>
      </c>
      <c r="F34" s="161">
        <f>SUM(F35:F39)</f>
        <v>0.100006103515625</v>
      </c>
      <c r="G34" s="168"/>
    </row>
    <row r="35" spans="1:7" s="167" customFormat="1" ht="17.25" customHeight="1">
      <c r="A35" s="163" t="s">
        <v>736</v>
      </c>
      <c r="B35" s="164"/>
      <c r="C35" s="292">
        <v>211</v>
      </c>
      <c r="D35" s="131"/>
      <c r="E35" s="165"/>
      <c r="F35" s="165"/>
      <c r="G35" s="166"/>
    </row>
    <row r="36" spans="1:7" s="167" customFormat="1" ht="17.25" customHeight="1">
      <c r="A36" s="163" t="s">
        <v>737</v>
      </c>
      <c r="B36" s="164"/>
      <c r="C36" s="292">
        <v>212</v>
      </c>
      <c r="D36" s="131"/>
      <c r="E36" s="165"/>
      <c r="F36" s="165"/>
      <c r="G36" s="166"/>
    </row>
    <row r="37" spans="1:7" s="167" customFormat="1" ht="17.25" customHeight="1">
      <c r="A37" s="170" t="s">
        <v>738</v>
      </c>
      <c r="B37" s="164"/>
      <c r="C37" s="292">
        <v>213</v>
      </c>
      <c r="D37" s="131" t="s">
        <v>423</v>
      </c>
      <c r="E37" s="165">
        <f>'CDSPSQ1-2010'!K15-51310614826-24139961087.5</f>
        <v>0.100006103515625</v>
      </c>
      <c r="F37" s="201">
        <f>'CDSPSQ1-2010'!E15-51310614826-22780515985.5</f>
        <v>0.100006103515625</v>
      </c>
      <c r="G37" s="175"/>
    </row>
    <row r="38" spans="1:7" s="167" customFormat="1" ht="17.25" customHeight="1">
      <c r="A38" s="163" t="s">
        <v>739</v>
      </c>
      <c r="B38" s="164"/>
      <c r="C38" s="292">
        <v>218</v>
      </c>
      <c r="D38" s="131" t="s">
        <v>424</v>
      </c>
      <c r="E38" s="165"/>
      <c r="F38" s="165"/>
      <c r="G38" s="166"/>
    </row>
    <row r="39" spans="1:7" s="167" customFormat="1" ht="17.25" customHeight="1">
      <c r="A39" s="163" t="s">
        <v>740</v>
      </c>
      <c r="B39" s="164"/>
      <c r="C39" s="292">
        <v>219</v>
      </c>
      <c r="D39" s="131"/>
      <c r="E39" s="165"/>
      <c r="F39" s="165"/>
      <c r="G39" s="166"/>
    </row>
    <row r="40" spans="1:7" s="130" customFormat="1" ht="17.25" customHeight="1">
      <c r="A40" s="158" t="s">
        <v>741</v>
      </c>
      <c r="B40" s="159"/>
      <c r="C40" s="160">
        <v>220</v>
      </c>
      <c r="D40" s="160"/>
      <c r="E40" s="161">
        <f>E41+E44+E47+E50</f>
        <v>76015563917.379379</v>
      </c>
      <c r="F40" s="161">
        <f>F41+F44+F47+F50</f>
        <v>78631586444</v>
      </c>
      <c r="G40" s="162"/>
    </row>
    <row r="41" spans="1:7" s="167" customFormat="1" ht="17.25" customHeight="1">
      <c r="A41" s="163" t="s">
        <v>742</v>
      </c>
      <c r="B41" s="164"/>
      <c r="C41" s="131">
        <v>221</v>
      </c>
      <c r="D41" s="131" t="s">
        <v>425</v>
      </c>
      <c r="E41" s="165">
        <f>E42+E43</f>
        <v>55069989525.379379</v>
      </c>
      <c r="F41" s="165">
        <v>57636790927</v>
      </c>
      <c r="G41" s="166"/>
    </row>
    <row r="42" spans="1:7" s="167" customFormat="1" ht="17.25" customHeight="1">
      <c r="A42" s="163" t="s">
        <v>743</v>
      </c>
      <c r="B42" s="164"/>
      <c r="C42" s="292">
        <v>222</v>
      </c>
      <c r="D42" s="131"/>
      <c r="E42" s="165">
        <f>'CDSPSQ1-2010'!K29</f>
        <v>79667130478.835846</v>
      </c>
      <c r="F42" s="165">
        <v>80026590165</v>
      </c>
      <c r="G42" s="166"/>
    </row>
    <row r="43" spans="1:7" s="167" customFormat="1" ht="17.25" customHeight="1">
      <c r="A43" s="163" t="s">
        <v>744</v>
      </c>
      <c r="B43" s="164"/>
      <c r="C43" s="292">
        <v>223</v>
      </c>
      <c r="D43" s="131"/>
      <c r="E43" s="165">
        <f>-('CDSPSQ1-2010'!L33)</f>
        <v>-24597140953.45647</v>
      </c>
      <c r="F43" s="165">
        <v>-22389799238</v>
      </c>
      <c r="G43" s="166"/>
    </row>
    <row r="44" spans="1:7" s="167" customFormat="1" ht="17.25" customHeight="1">
      <c r="A44" s="163" t="s">
        <v>745</v>
      </c>
      <c r="B44" s="164"/>
      <c r="C44" s="131">
        <v>224</v>
      </c>
      <c r="D44" s="131" t="s">
        <v>404</v>
      </c>
      <c r="E44" s="165">
        <f>E45+E46</f>
        <v>12775631860</v>
      </c>
      <c r="F44" s="165">
        <v>11963170130</v>
      </c>
      <c r="G44" s="166"/>
    </row>
    <row r="45" spans="1:7" s="167" customFormat="1" ht="17.25" customHeight="1">
      <c r="A45" s="163" t="s">
        <v>743</v>
      </c>
      <c r="B45" s="164"/>
      <c r="C45" s="131">
        <v>225</v>
      </c>
      <c r="D45" s="131"/>
      <c r="E45" s="165">
        <f>'CDSPSQ1-2010'!K30</f>
        <v>17069530711</v>
      </c>
      <c r="F45" s="165">
        <v>15949581065</v>
      </c>
      <c r="G45" s="166"/>
    </row>
    <row r="46" spans="1:7" ht="17.25" customHeight="1">
      <c r="A46" s="163" t="s">
        <v>744</v>
      </c>
      <c r="B46" s="164"/>
      <c r="C46" s="131">
        <v>226</v>
      </c>
      <c r="D46" s="160"/>
      <c r="E46" s="165">
        <f>-('CDSPSQ1-2010'!L34)</f>
        <v>-4293898851</v>
      </c>
      <c r="F46" s="165">
        <v>-3986410935</v>
      </c>
    </row>
    <row r="47" spans="1:7" s="167" customFormat="1" ht="17.25" customHeight="1">
      <c r="A47" s="163" t="s">
        <v>746</v>
      </c>
      <c r="B47" s="164"/>
      <c r="C47" s="131">
        <v>227</v>
      </c>
      <c r="D47" s="131" t="s">
        <v>426</v>
      </c>
      <c r="E47" s="165">
        <f>E48+E49</f>
        <v>7851502448</v>
      </c>
      <c r="F47" s="165">
        <f>F48+F49</f>
        <v>7880325474</v>
      </c>
      <c r="G47" s="166"/>
    </row>
    <row r="48" spans="1:7" s="167" customFormat="1" ht="17.25" customHeight="1">
      <c r="A48" s="163" t="s">
        <v>743</v>
      </c>
      <c r="B48" s="164"/>
      <c r="C48" s="131">
        <v>228</v>
      </c>
      <c r="D48" s="131"/>
      <c r="E48" s="165">
        <f>'CDSPSQ1-2010'!K31</f>
        <v>8944899095</v>
      </c>
      <c r="F48" s="165">
        <f>'CDSPSQ1-2010'!K31</f>
        <v>8944899095</v>
      </c>
      <c r="G48" s="166"/>
    </row>
    <row r="49" spans="1:7" ht="17.25" customHeight="1">
      <c r="A49" s="163" t="s">
        <v>744</v>
      </c>
      <c r="B49" s="164"/>
      <c r="C49" s="131">
        <v>229</v>
      </c>
      <c r="D49" s="160"/>
      <c r="E49" s="165">
        <f>-'CDSPSQ1-2010'!L35</f>
        <v>-1093396647</v>
      </c>
      <c r="F49" s="165">
        <f>-'CDSPSQ1-2010'!F35</f>
        <v>-1064573621</v>
      </c>
    </row>
    <row r="50" spans="1:7" ht="17.25" customHeight="1">
      <c r="A50" s="163" t="s">
        <v>747</v>
      </c>
      <c r="B50" s="164"/>
      <c r="C50" s="131">
        <v>230</v>
      </c>
      <c r="D50" s="131" t="s">
        <v>427</v>
      </c>
      <c r="E50" s="165">
        <f>'CDSPSQ1-2010'!K42</f>
        <v>318440084</v>
      </c>
      <c r="F50" s="165">
        <f>'CDSPSQ1-2010'!E42</f>
        <v>1151299913</v>
      </c>
    </row>
    <row r="51" spans="1:7" s="130" customFormat="1" ht="17.25" customHeight="1">
      <c r="A51" s="158" t="s">
        <v>748</v>
      </c>
      <c r="B51" s="159"/>
      <c r="C51" s="160">
        <v>240</v>
      </c>
      <c r="D51" s="160" t="s">
        <v>428</v>
      </c>
      <c r="E51" s="161">
        <f>E52+E53</f>
        <v>0</v>
      </c>
      <c r="F51" s="161">
        <f>F52+F53</f>
        <v>0</v>
      </c>
      <c r="G51" s="162"/>
    </row>
    <row r="52" spans="1:7" s="167" customFormat="1" ht="17.25" customHeight="1">
      <c r="A52" s="163" t="s">
        <v>743</v>
      </c>
      <c r="B52" s="164"/>
      <c r="C52" s="131">
        <v>241</v>
      </c>
      <c r="D52" s="131"/>
      <c r="E52" s="165">
        <f>'CDSPSQ1-2010'!K37</f>
        <v>0</v>
      </c>
      <c r="F52" s="165">
        <f>'CDSPSQ1-2010'!E37</f>
        <v>0</v>
      </c>
      <c r="G52" s="166"/>
    </row>
    <row r="53" spans="1:7" s="167" customFormat="1" ht="17.25" customHeight="1">
      <c r="A53" s="163" t="s">
        <v>744</v>
      </c>
      <c r="B53" s="164"/>
      <c r="C53" s="131">
        <v>242</v>
      </c>
      <c r="D53" s="131"/>
      <c r="E53" s="165">
        <f>-'CDSPSQ1-2010'!L36</f>
        <v>0</v>
      </c>
      <c r="F53" s="165">
        <f>-'CDSPSQ1-2010'!F36</f>
        <v>0</v>
      </c>
      <c r="G53" s="166"/>
    </row>
    <row r="54" spans="1:7" s="169" customFormat="1" ht="17.25" customHeight="1">
      <c r="A54" s="158" t="s">
        <v>749</v>
      </c>
      <c r="B54" s="159"/>
      <c r="C54" s="160">
        <v>250</v>
      </c>
      <c r="D54" s="160"/>
      <c r="E54" s="161">
        <f>SUM(E55:E58)</f>
        <v>0</v>
      </c>
      <c r="F54" s="161">
        <f>SUM(F55:F58)</f>
        <v>0</v>
      </c>
      <c r="G54" s="168"/>
    </row>
    <row r="55" spans="1:7" s="167" customFormat="1" ht="17.25" customHeight="1">
      <c r="A55" s="163" t="s">
        <v>750</v>
      </c>
      <c r="B55" s="164"/>
      <c r="C55" s="131">
        <v>251</v>
      </c>
      <c r="D55" s="131"/>
      <c r="E55" s="165"/>
      <c r="F55" s="165"/>
      <c r="G55" s="166"/>
    </row>
    <row r="56" spans="1:7" s="167" customFormat="1" ht="17.25" customHeight="1">
      <c r="A56" s="163" t="s">
        <v>751</v>
      </c>
      <c r="B56" s="164"/>
      <c r="C56" s="131">
        <v>252</v>
      </c>
      <c r="D56" s="131"/>
      <c r="E56" s="165"/>
      <c r="F56" s="165"/>
      <c r="G56" s="166"/>
    </row>
    <row r="57" spans="1:7" s="167" customFormat="1" ht="17.25" customHeight="1">
      <c r="A57" s="163" t="s">
        <v>752</v>
      </c>
      <c r="B57" s="164"/>
      <c r="C57" s="131">
        <v>258</v>
      </c>
      <c r="D57" s="131" t="s">
        <v>430</v>
      </c>
      <c r="E57" s="165"/>
      <c r="F57" s="165"/>
      <c r="G57" s="166"/>
    </row>
    <row r="58" spans="1:7" s="167" customFormat="1" ht="17.25" customHeight="1">
      <c r="A58" s="163" t="s">
        <v>753</v>
      </c>
      <c r="B58" s="164"/>
      <c r="C58" s="131">
        <v>259</v>
      </c>
      <c r="D58" s="131"/>
      <c r="E58" s="165"/>
      <c r="F58" s="165"/>
      <c r="G58" s="166"/>
    </row>
    <row r="59" spans="1:7" s="169" customFormat="1" ht="17.25" customHeight="1">
      <c r="A59" s="158" t="s">
        <v>754</v>
      </c>
      <c r="B59" s="159"/>
      <c r="C59" s="160">
        <v>260</v>
      </c>
      <c r="D59" s="160"/>
      <c r="E59" s="161">
        <f>SUM(E60:E62)</f>
        <v>4205792613.727273</v>
      </c>
      <c r="F59" s="161">
        <f>SUM(F60:F62)</f>
        <v>4099085777.727273</v>
      </c>
      <c r="G59" s="168"/>
    </row>
    <row r="60" spans="1:7" s="167" customFormat="1" ht="17.25" customHeight="1">
      <c r="A60" s="176" t="s">
        <v>755</v>
      </c>
      <c r="B60" s="177"/>
      <c r="C60" s="131">
        <v>261</v>
      </c>
      <c r="D60" s="131" t="s">
        <v>431</v>
      </c>
      <c r="E60" s="165">
        <f>'CDSPSQ1-2010'!K43</f>
        <v>2426172800.727273</v>
      </c>
      <c r="F60" s="165">
        <f>'CDSPSQ1-2010'!E43</f>
        <v>2454565964.727273</v>
      </c>
      <c r="G60" s="166"/>
    </row>
    <row r="61" spans="1:7" ht="17.25" customHeight="1">
      <c r="A61" s="163" t="s">
        <v>756</v>
      </c>
      <c r="B61" s="164"/>
      <c r="C61" s="131">
        <v>262</v>
      </c>
      <c r="D61" s="131" t="s">
        <v>432</v>
      </c>
      <c r="E61" s="165">
        <f>'CDSPSQ1-2010'!K44</f>
        <v>0</v>
      </c>
      <c r="F61" s="165">
        <f>'CDSPSQ1-2010'!E44</f>
        <v>0</v>
      </c>
    </row>
    <row r="62" spans="1:7" s="183" customFormat="1" ht="17.25" customHeight="1" thickBot="1">
      <c r="A62" s="178" t="s">
        <v>757</v>
      </c>
      <c r="B62" s="179"/>
      <c r="C62" s="180">
        <v>268</v>
      </c>
      <c r="D62" s="180"/>
      <c r="E62" s="181">
        <f>'CDSPSQ1-2010'!K45</f>
        <v>1779619813</v>
      </c>
      <c r="F62" s="181">
        <f>'CDSPSQ1-2010'!E45</f>
        <v>1644519813</v>
      </c>
      <c r="G62" s="182"/>
    </row>
    <row r="63" spans="1:7" s="183" customFormat="1" ht="17.25" customHeight="1" thickTop="1">
      <c r="A63" s="184" t="s">
        <v>758</v>
      </c>
      <c r="B63" s="185"/>
      <c r="C63" s="186">
        <v>270</v>
      </c>
      <c r="D63" s="187"/>
      <c r="E63" s="188">
        <f>E32+E10</f>
        <v>153519266405.12268</v>
      </c>
      <c r="F63" s="189">
        <f>F32+F10</f>
        <v>146690417116.02444</v>
      </c>
      <c r="G63" s="182"/>
    </row>
    <row r="64" spans="1:7" s="183" customFormat="1" ht="17.25" customHeight="1">
      <c r="A64" s="190"/>
      <c r="B64" s="298"/>
      <c r="C64" s="298"/>
      <c r="D64" s="299"/>
      <c r="E64" s="300"/>
      <c r="F64" s="300"/>
      <c r="G64" s="192"/>
    </row>
    <row r="65" spans="1:8" s="183" customFormat="1" ht="17.25" customHeight="1">
      <c r="A65" s="191"/>
      <c r="B65" s="299"/>
      <c r="C65" s="208"/>
      <c r="D65" s="299"/>
      <c r="E65" s="300"/>
      <c r="F65" s="300"/>
      <c r="G65" s="192"/>
    </row>
    <row r="66" spans="1:8" s="197" customFormat="1" ht="17.25" customHeight="1">
      <c r="A66" s="805">
        <v>1</v>
      </c>
      <c r="B66" s="806"/>
      <c r="C66" s="194">
        <v>2</v>
      </c>
      <c r="D66" s="194">
        <v>3</v>
      </c>
      <c r="E66" s="195">
        <v>4</v>
      </c>
      <c r="F66" s="195">
        <v>5</v>
      </c>
      <c r="G66" s="196"/>
    </row>
    <row r="67" spans="1:8" ht="30.75" customHeight="1" thickBot="1">
      <c r="A67" s="803" t="s">
        <v>815</v>
      </c>
      <c r="B67" s="804"/>
      <c r="C67" s="152" t="s">
        <v>829</v>
      </c>
      <c r="D67" s="152" t="s">
        <v>711</v>
      </c>
      <c r="E67" s="153" t="s">
        <v>710</v>
      </c>
      <c r="F67" s="153" t="s">
        <v>709</v>
      </c>
      <c r="G67" s="198"/>
    </row>
    <row r="68" spans="1:8" ht="24" customHeight="1" thickTop="1">
      <c r="A68" s="154" t="s">
        <v>816</v>
      </c>
      <c r="B68" s="155"/>
      <c r="C68" s="156">
        <v>300</v>
      </c>
      <c r="D68" s="199"/>
      <c r="E68" s="157">
        <f>E69+E79</f>
        <v>99843440956.438904</v>
      </c>
      <c r="F68" s="157">
        <f>F69+F79</f>
        <v>94931741269</v>
      </c>
      <c r="G68" s="198"/>
    </row>
    <row r="69" spans="1:8" ht="17.25" customHeight="1">
      <c r="A69" s="158" t="s">
        <v>817</v>
      </c>
      <c r="B69" s="159"/>
      <c r="C69" s="160">
        <v>310</v>
      </c>
      <c r="D69" s="131"/>
      <c r="E69" s="161">
        <f>SUM(E70:E78)</f>
        <v>86552076841.438904</v>
      </c>
      <c r="F69" s="161">
        <f>SUM(F70:F78)</f>
        <v>83570471186</v>
      </c>
      <c r="G69" s="198"/>
    </row>
    <row r="70" spans="1:8" ht="17.25" customHeight="1">
      <c r="A70" s="163" t="s">
        <v>818</v>
      </c>
      <c r="B70" s="164"/>
      <c r="C70" s="131">
        <v>311</v>
      </c>
      <c r="D70" s="131" t="s">
        <v>433</v>
      </c>
      <c r="E70" s="327">
        <f>'CDSPSQ1-2010'!L46+'CDSPSQ1-2010'!L47+'[1]TMBCTCQ1-2010 (2)'!$F$284</f>
        <v>56879441573</v>
      </c>
      <c r="F70" s="165">
        <v>57829249528</v>
      </c>
      <c r="G70" s="119"/>
    </row>
    <row r="71" spans="1:8" ht="17.25" customHeight="1">
      <c r="A71" s="163" t="s">
        <v>819</v>
      </c>
      <c r="B71" s="164"/>
      <c r="C71" s="131">
        <v>312</v>
      </c>
      <c r="D71" s="131"/>
      <c r="E71" s="201">
        <f>'CDSPSQ1-2010'!L48</f>
        <v>14402428179.918182</v>
      </c>
      <c r="F71" s="165">
        <v>14666897603</v>
      </c>
    </row>
    <row r="72" spans="1:8" ht="17.25" customHeight="1">
      <c r="A72" s="163" t="s">
        <v>254</v>
      </c>
      <c r="B72" s="164"/>
      <c r="C72" s="131">
        <v>313</v>
      </c>
      <c r="D72" s="131"/>
      <c r="E72" s="201">
        <f>'CDSPSQ1-2010'!L13</f>
        <v>0</v>
      </c>
      <c r="F72" s="165">
        <v>668096620</v>
      </c>
    </row>
    <row r="73" spans="1:8" ht="17.25" customHeight="1">
      <c r="A73" s="163" t="s">
        <v>820</v>
      </c>
      <c r="B73" s="164"/>
      <c r="C73" s="131">
        <v>314</v>
      </c>
      <c r="D73" s="131" t="s">
        <v>436</v>
      </c>
      <c r="E73" s="201">
        <f>'CDSPSQ1-2010'!L49</f>
        <v>3972666042.0836363</v>
      </c>
      <c r="F73" s="165">
        <v>5164416731</v>
      </c>
    </row>
    <row r="74" spans="1:8" ht="17.25" customHeight="1">
      <c r="A74" s="163" t="s">
        <v>821</v>
      </c>
      <c r="B74" s="164"/>
      <c r="C74" s="131">
        <v>315</v>
      </c>
      <c r="D74" s="131"/>
      <c r="E74" s="201">
        <f>'CDSPSQ1-2010'!L59</f>
        <v>1402108839.9949994</v>
      </c>
      <c r="F74" s="165">
        <f>'CDSPSQ1-2010'!F59</f>
        <v>1353299110</v>
      </c>
    </row>
    <row r="75" spans="1:8" ht="17.25" customHeight="1">
      <c r="A75" s="163" t="s">
        <v>823</v>
      </c>
      <c r="B75" s="164"/>
      <c r="C75" s="131">
        <v>316</v>
      </c>
      <c r="D75" s="131" t="s">
        <v>437</v>
      </c>
      <c r="E75" s="201">
        <f>'CDSPSQ1-2010'!L60</f>
        <v>18161093</v>
      </c>
      <c r="F75" s="165">
        <f>'CDSPSQ1-2010'!F60</f>
        <v>13287074</v>
      </c>
    </row>
    <row r="76" spans="1:8" ht="17.25" customHeight="1">
      <c r="A76" s="170" t="s">
        <v>824</v>
      </c>
      <c r="B76" s="164"/>
      <c r="C76" s="131">
        <v>317</v>
      </c>
      <c r="D76" s="131"/>
      <c r="E76" s="201">
        <f>'CDSPSQ1-2010'!L61-89231960658-24139961088</f>
        <v>3357977261.1170959</v>
      </c>
      <c r="F76" s="201"/>
      <c r="G76" s="200"/>
    </row>
    <row r="77" spans="1:8" ht="17.25" customHeight="1">
      <c r="A77" s="163" t="s">
        <v>825</v>
      </c>
      <c r="B77" s="164"/>
      <c r="C77" s="131">
        <v>318</v>
      </c>
      <c r="D77" s="131"/>
      <c r="E77" s="165"/>
      <c r="F77" s="165"/>
    </row>
    <row r="78" spans="1:8" ht="17.25" customHeight="1">
      <c r="A78" s="163" t="s">
        <v>826</v>
      </c>
      <c r="B78" s="164"/>
      <c r="C78" s="131">
        <v>319</v>
      </c>
      <c r="D78" s="131" t="s">
        <v>438</v>
      </c>
      <c r="E78" s="327">
        <f>'CDSPSQ1-2010'!L62+'CDSPSQ1-2010'!L17+98976860</f>
        <v>6519293852.3250008</v>
      </c>
      <c r="F78" s="165">
        <v>3875224520</v>
      </c>
      <c r="H78" s="129">
        <v>2114628869</v>
      </c>
    </row>
    <row r="79" spans="1:8" ht="17.25" customHeight="1">
      <c r="A79" s="158" t="s">
        <v>827</v>
      </c>
      <c r="B79" s="159"/>
      <c r="C79" s="160">
        <v>330</v>
      </c>
      <c r="D79" s="131"/>
      <c r="E79" s="161">
        <f>SUM(E80:E86)</f>
        <v>13291364115</v>
      </c>
      <c r="F79" s="161">
        <f>SUM(F80:F86)</f>
        <v>11361270083</v>
      </c>
    </row>
    <row r="80" spans="1:8" ht="17.25" customHeight="1">
      <c r="A80" s="171" t="s">
        <v>549</v>
      </c>
      <c r="B80" s="172"/>
      <c r="C80" s="131">
        <v>331</v>
      </c>
      <c r="D80" s="173"/>
      <c r="E80" s="161"/>
      <c r="F80" s="165"/>
    </row>
    <row r="81" spans="1:7" ht="17.25" customHeight="1">
      <c r="A81" s="163" t="s">
        <v>550</v>
      </c>
      <c r="B81" s="164"/>
      <c r="C81" s="131">
        <v>332</v>
      </c>
      <c r="D81" s="131" t="s">
        <v>439</v>
      </c>
      <c r="E81" s="165"/>
      <c r="F81" s="165"/>
    </row>
    <row r="82" spans="1:7" ht="17.25" customHeight="1">
      <c r="A82" s="163" t="s">
        <v>551</v>
      </c>
      <c r="B82" s="164"/>
      <c r="C82" s="131">
        <v>333</v>
      </c>
      <c r="D82" s="131"/>
      <c r="E82" s="201"/>
      <c r="F82" s="165"/>
    </row>
    <row r="83" spans="1:7" ht="17.25" customHeight="1">
      <c r="A83" s="163" t="s">
        <v>552</v>
      </c>
      <c r="B83" s="164"/>
      <c r="C83" s="131">
        <v>334</v>
      </c>
      <c r="D83" s="131" t="s">
        <v>440</v>
      </c>
      <c r="E83" s="165">
        <f>'CDSPSQ1-2010'!L70+'CDSPSQ1-2010'!L71</f>
        <v>13078804840</v>
      </c>
      <c r="F83" s="165">
        <v>11148710808</v>
      </c>
    </row>
    <row r="84" spans="1:7" ht="17.25" customHeight="1">
      <c r="A84" s="163" t="s">
        <v>553</v>
      </c>
      <c r="B84" s="164"/>
      <c r="C84" s="131">
        <v>335</v>
      </c>
      <c r="D84" s="131" t="s">
        <v>432</v>
      </c>
      <c r="E84" s="161"/>
      <c r="F84" s="161"/>
    </row>
    <row r="85" spans="1:7" ht="17.25" customHeight="1">
      <c r="A85" s="163" t="s">
        <v>554</v>
      </c>
      <c r="B85" s="164"/>
      <c r="C85" s="131">
        <v>336</v>
      </c>
      <c r="D85" s="131"/>
      <c r="E85" s="201">
        <f>'CDSPSQ1-2010'!L72</f>
        <v>212559275</v>
      </c>
      <c r="F85" s="165">
        <f>'CDSPSQ1-2010'!F72</f>
        <v>212559275</v>
      </c>
    </row>
    <row r="86" spans="1:7" ht="17.25" customHeight="1">
      <c r="A86" s="163" t="s">
        <v>555</v>
      </c>
      <c r="B86" s="164"/>
      <c r="C86" s="131">
        <v>337</v>
      </c>
      <c r="D86" s="131"/>
      <c r="E86" s="161"/>
      <c r="F86" s="161"/>
    </row>
    <row r="87" spans="1:7" s="169" customFormat="1" ht="25.5" customHeight="1">
      <c r="A87" s="158" t="s">
        <v>556</v>
      </c>
      <c r="B87" s="159"/>
      <c r="C87" s="160">
        <v>400</v>
      </c>
      <c r="D87" s="160"/>
      <c r="E87" s="161">
        <f>E88+E100</f>
        <v>53675825447.78009</v>
      </c>
      <c r="F87" s="161">
        <f>F88+F100</f>
        <v>51758675847</v>
      </c>
      <c r="G87" s="202"/>
    </row>
    <row r="88" spans="1:7" s="169" customFormat="1" ht="17.25" customHeight="1">
      <c r="A88" s="158" t="s">
        <v>557</v>
      </c>
      <c r="B88" s="159"/>
      <c r="C88" s="160">
        <v>410</v>
      </c>
      <c r="D88" s="160" t="s">
        <v>441</v>
      </c>
      <c r="E88" s="161">
        <f>SUM(E89:E99)</f>
        <v>52042502055.78009</v>
      </c>
      <c r="F88" s="161">
        <f>SUM(F89:F99)</f>
        <v>49951371172</v>
      </c>
      <c r="G88" s="202"/>
    </row>
    <row r="89" spans="1:7" s="167" customFormat="1" ht="17.25" customHeight="1">
      <c r="A89" s="170" t="s">
        <v>558</v>
      </c>
      <c r="B89" s="164"/>
      <c r="C89" s="131">
        <v>411</v>
      </c>
      <c r="D89" s="131"/>
      <c r="E89" s="165">
        <f>'CDSPSQ1-2010'!L73</f>
        <v>43046720000</v>
      </c>
      <c r="F89" s="201">
        <f>'CDSPSQ1-2010'!F73</f>
        <v>43046720000</v>
      </c>
      <c r="G89" s="203"/>
    </row>
    <row r="90" spans="1:7" s="167" customFormat="1" ht="17.25" customHeight="1">
      <c r="A90" s="163" t="s">
        <v>559</v>
      </c>
      <c r="B90" s="164"/>
      <c r="C90" s="131">
        <v>412</v>
      </c>
      <c r="D90" s="131"/>
      <c r="E90" s="165">
        <f>'CDSPSQ1-2010'!L74</f>
        <v>558624410</v>
      </c>
      <c r="F90" s="165">
        <f>'CDSPSQ1-2010'!F74</f>
        <v>558624410</v>
      </c>
      <c r="G90" s="202"/>
    </row>
    <row r="91" spans="1:7" s="167" customFormat="1" ht="17.25" customHeight="1">
      <c r="A91" s="163" t="s">
        <v>255</v>
      </c>
      <c r="B91" s="164"/>
      <c r="C91" s="131">
        <v>413</v>
      </c>
      <c r="D91" s="160"/>
      <c r="E91" s="165">
        <f>'CDSPSQ1-2010'!L75-51310614826</f>
        <v>0</v>
      </c>
      <c r="F91" s="165">
        <f>'CDSPSQ1-2010'!F75-51310614826</f>
        <v>0</v>
      </c>
      <c r="G91" s="202"/>
    </row>
    <row r="92" spans="1:7" s="167" customFormat="1" ht="17.25" customHeight="1">
      <c r="A92" s="163" t="s">
        <v>560</v>
      </c>
      <c r="B92" s="164"/>
      <c r="C92" s="131">
        <v>414</v>
      </c>
      <c r="D92" s="160"/>
      <c r="E92" s="201">
        <f>-'CDSPSQ1-2010'!K81</f>
        <v>-10000000</v>
      </c>
      <c r="F92" s="165">
        <f>-'CDSPSQ1-2010'!E81</f>
        <v>-10000000</v>
      </c>
      <c r="G92" s="202"/>
    </row>
    <row r="93" spans="1:7" s="167" customFormat="1" ht="17.25" customHeight="1">
      <c r="A93" s="163" t="s">
        <v>561</v>
      </c>
      <c r="B93" s="164"/>
      <c r="C93" s="131">
        <v>415</v>
      </c>
      <c r="D93" s="160"/>
      <c r="E93" s="161"/>
      <c r="F93" s="161"/>
      <c r="G93" s="202"/>
    </row>
    <row r="94" spans="1:7" s="167" customFormat="1" ht="17.25" customHeight="1">
      <c r="A94" s="163" t="s">
        <v>562</v>
      </c>
      <c r="B94" s="164"/>
      <c r="C94" s="131">
        <v>416</v>
      </c>
      <c r="D94" s="160"/>
      <c r="E94" s="161"/>
      <c r="F94" s="161"/>
      <c r="G94" s="202"/>
    </row>
    <row r="95" spans="1:7" s="167" customFormat="1" ht="17.25" customHeight="1">
      <c r="A95" s="163" t="s">
        <v>563</v>
      </c>
      <c r="B95" s="164"/>
      <c r="C95" s="131">
        <v>417</v>
      </c>
      <c r="D95" s="131"/>
      <c r="E95" s="165">
        <f>'CDSPSQ1-2010'!L78</f>
        <v>867939419</v>
      </c>
      <c r="F95" s="165">
        <v>977459251</v>
      </c>
      <c r="G95" s="202"/>
    </row>
    <row r="96" spans="1:7" s="167" customFormat="1" ht="17.25" customHeight="1">
      <c r="A96" s="163" t="s">
        <v>564</v>
      </c>
      <c r="B96" s="164"/>
      <c r="C96" s="131">
        <v>418</v>
      </c>
      <c r="D96" s="131"/>
      <c r="E96" s="165">
        <f>'CDSPSQ1-2010'!L79</f>
        <v>184168168</v>
      </c>
      <c r="F96" s="165">
        <v>74648336</v>
      </c>
      <c r="G96" s="202"/>
    </row>
    <row r="97" spans="1:8" ht="17.25" customHeight="1">
      <c r="A97" s="163" t="s">
        <v>565</v>
      </c>
      <c r="B97" s="164"/>
      <c r="C97" s="131">
        <v>419</v>
      </c>
      <c r="D97" s="131"/>
      <c r="E97" s="165">
        <f>'CDSPSQ1-2010'!L80</f>
        <v>0</v>
      </c>
      <c r="F97" s="165">
        <f>'CDSPSQ1-2010'!F80</f>
        <v>0</v>
      </c>
    </row>
    <row r="98" spans="1:8" s="167" customFormat="1" ht="17.25" customHeight="1">
      <c r="A98" s="163" t="s">
        <v>566</v>
      </c>
      <c r="B98" s="164"/>
      <c r="C98" s="131">
        <v>420</v>
      </c>
      <c r="D98" s="131"/>
      <c r="E98" s="165">
        <f>'CDSPSQ1-2010'!L82</f>
        <v>7395050058.7800941</v>
      </c>
      <c r="F98" s="165">
        <f>'CDSPSQ1-2010'!F82</f>
        <v>5303919175</v>
      </c>
      <c r="G98" s="166"/>
    </row>
    <row r="99" spans="1:8" s="167" customFormat="1" ht="17.25" customHeight="1">
      <c r="A99" s="163" t="s">
        <v>567</v>
      </c>
      <c r="B99" s="164"/>
      <c r="C99" s="131">
        <v>421</v>
      </c>
      <c r="D99" s="131"/>
      <c r="E99" s="165"/>
      <c r="F99" s="165"/>
      <c r="G99" s="166"/>
    </row>
    <row r="100" spans="1:8" s="169" customFormat="1" ht="17.25" customHeight="1">
      <c r="A100" s="158" t="s">
        <v>568</v>
      </c>
      <c r="B100" s="159"/>
      <c r="C100" s="160">
        <v>430</v>
      </c>
      <c r="D100" s="160"/>
      <c r="E100" s="161">
        <f>SUM(E101:E103)</f>
        <v>1633323392</v>
      </c>
      <c r="F100" s="161">
        <f>SUM(F101:F103)</f>
        <v>1807304675</v>
      </c>
      <c r="G100" s="168"/>
    </row>
    <row r="101" spans="1:8" ht="17.25" customHeight="1">
      <c r="A101" s="163" t="s">
        <v>569</v>
      </c>
      <c r="B101" s="164"/>
      <c r="C101" s="131">
        <v>431</v>
      </c>
      <c r="D101" s="131"/>
      <c r="E101" s="165">
        <f>'CDSPSQ1-2010'!L85+'CDSPSQ1-2010'!L86</f>
        <v>1633323392</v>
      </c>
      <c r="F101" s="165">
        <f>'CDSPSQ1-2010'!F85+'CDSPSQ1-2010'!F86-'CDSPSQ1-2010'!E85</f>
        <v>1807304675</v>
      </c>
    </row>
    <row r="102" spans="1:8" s="167" customFormat="1" ht="17.25" customHeight="1">
      <c r="A102" s="163" t="s">
        <v>570</v>
      </c>
      <c r="B102" s="164"/>
      <c r="C102" s="131">
        <v>432</v>
      </c>
      <c r="D102" s="131" t="s">
        <v>509</v>
      </c>
      <c r="E102" s="165"/>
      <c r="F102" s="165"/>
      <c r="G102" s="166"/>
    </row>
    <row r="103" spans="1:8" s="167" customFormat="1" ht="17.25" customHeight="1" thickBot="1">
      <c r="A103" s="178" t="s">
        <v>571</v>
      </c>
      <c r="B103" s="179"/>
      <c r="C103" s="180">
        <v>433</v>
      </c>
      <c r="D103" s="204"/>
      <c r="E103" s="205"/>
      <c r="F103" s="205"/>
      <c r="G103" s="166"/>
    </row>
    <row r="104" spans="1:8" s="169" customFormat="1" ht="17.25" customHeight="1" thickTop="1">
      <c r="A104" s="801" t="s">
        <v>574</v>
      </c>
      <c r="B104" s="802"/>
      <c r="C104" s="206">
        <v>430</v>
      </c>
      <c r="D104" s="206"/>
      <c r="E104" s="207">
        <f>E87+E68+1</f>
        <v>153519266405.21899</v>
      </c>
      <c r="F104" s="207">
        <f>F87+F68</f>
        <v>146690417116</v>
      </c>
      <c r="G104" s="168"/>
    </row>
    <row r="105" spans="1:8" ht="17.25" customHeight="1">
      <c r="A105" s="191"/>
      <c r="B105" s="191"/>
      <c r="C105" s="193"/>
      <c r="D105" s="208"/>
      <c r="E105" s="326">
        <f>E104-E63</f>
        <v>9.63134765625E-2</v>
      </c>
      <c r="F105" s="326">
        <f>F104-F63</f>
        <v>-2.4444580078125E-2</v>
      </c>
      <c r="G105" s="198"/>
    </row>
    <row r="106" spans="1:8" ht="17.25" customHeight="1">
      <c r="A106" s="191"/>
      <c r="B106" s="191"/>
      <c r="C106" s="193"/>
      <c r="D106" s="193"/>
      <c r="E106" s="209"/>
      <c r="F106" s="209"/>
      <c r="G106" s="198"/>
    </row>
    <row r="107" spans="1:8" s="167" customFormat="1" ht="29.25" customHeight="1">
      <c r="A107" s="800" t="s">
        <v>575</v>
      </c>
      <c r="B107" s="800"/>
      <c r="C107" s="800"/>
      <c r="D107" s="800"/>
      <c r="E107" s="800"/>
      <c r="F107" s="800"/>
      <c r="G107" s="210"/>
    </row>
    <row r="108" spans="1:8" s="167" customFormat="1" ht="13.5" customHeight="1">
      <c r="A108" s="185"/>
      <c r="B108" s="185"/>
      <c r="C108" s="185"/>
      <c r="D108" s="185"/>
      <c r="E108" s="185"/>
      <c r="F108" s="209"/>
      <c r="G108" s="210"/>
    </row>
    <row r="109" spans="1:8" s="212" customFormat="1" ht="34.5" customHeight="1" thickBot="1">
      <c r="A109" s="796" t="s">
        <v>828</v>
      </c>
      <c r="B109" s="797"/>
      <c r="C109" s="798"/>
      <c r="D109" s="303" t="s">
        <v>711</v>
      </c>
      <c r="E109" s="304" t="s">
        <v>710</v>
      </c>
      <c r="F109" s="304" t="s">
        <v>709</v>
      </c>
      <c r="G109" s="211"/>
    </row>
    <row r="110" spans="1:8" s="167" customFormat="1" ht="17.25" customHeight="1" thickTop="1">
      <c r="A110" s="213" t="s">
        <v>577</v>
      </c>
      <c r="B110" s="214"/>
      <c r="C110" s="215"/>
      <c r="D110" s="216">
        <v>24</v>
      </c>
      <c r="E110" s="217"/>
      <c r="F110" s="217"/>
      <c r="G110" s="210"/>
    </row>
    <row r="111" spans="1:8" s="167" customFormat="1" ht="17.25" customHeight="1">
      <c r="A111" s="163" t="s">
        <v>578</v>
      </c>
      <c r="B111" s="218"/>
      <c r="C111" s="219"/>
      <c r="D111" s="131"/>
      <c r="E111" s="165"/>
      <c r="F111" s="165"/>
      <c r="G111" s="210"/>
    </row>
    <row r="112" spans="1:8" s="167" customFormat="1" ht="17.25" customHeight="1">
      <c r="A112" s="220" t="s">
        <v>583</v>
      </c>
      <c r="B112" s="221"/>
      <c r="C112" s="222"/>
      <c r="D112" s="160"/>
      <c r="E112" s="161"/>
      <c r="F112" s="161"/>
      <c r="G112" s="210"/>
      <c r="H112" s="223"/>
    </row>
    <row r="113" spans="1:8" s="167" customFormat="1" ht="17.25" customHeight="1">
      <c r="A113" s="163" t="s">
        <v>579</v>
      </c>
      <c r="B113" s="218"/>
      <c r="C113" s="219"/>
      <c r="D113" s="131"/>
      <c r="E113" s="165"/>
      <c r="F113" s="165"/>
      <c r="G113" s="210"/>
      <c r="H113" s="223"/>
    </row>
    <row r="114" spans="1:8" s="167" customFormat="1" ht="17.25" customHeight="1">
      <c r="A114" s="163" t="s">
        <v>580</v>
      </c>
      <c r="B114" s="218"/>
      <c r="C114" s="219"/>
      <c r="D114" s="131"/>
      <c r="E114" s="165"/>
      <c r="F114" s="165"/>
      <c r="G114" s="210"/>
      <c r="H114" s="223"/>
    </row>
    <row r="115" spans="1:8" s="167" customFormat="1" ht="17.25" customHeight="1">
      <c r="A115" s="163" t="s">
        <v>581</v>
      </c>
      <c r="B115" s="218"/>
      <c r="C115" s="219"/>
      <c r="D115" s="131"/>
      <c r="E115" s="165"/>
      <c r="F115" s="165"/>
      <c r="G115" s="210"/>
      <c r="H115" s="223"/>
    </row>
    <row r="116" spans="1:8" s="167" customFormat="1" ht="6" customHeight="1">
      <c r="A116" s="224"/>
      <c r="B116" s="225"/>
      <c r="C116" s="226"/>
      <c r="D116" s="132"/>
      <c r="E116" s="227"/>
      <c r="F116" s="227"/>
      <c r="G116" s="210"/>
      <c r="H116" s="223"/>
    </row>
    <row r="117" spans="1:8" s="167" customFormat="1" ht="19.5" customHeight="1">
      <c r="A117" s="191"/>
      <c r="B117" s="191"/>
      <c r="C117" s="193"/>
      <c r="D117" s="193"/>
      <c r="E117" s="209"/>
      <c r="F117" s="209"/>
      <c r="G117" s="210"/>
      <c r="H117" s="223"/>
    </row>
    <row r="118" spans="1:8" s="167" customFormat="1" ht="19.5" customHeight="1">
      <c r="A118" s="191"/>
      <c r="B118" s="191"/>
      <c r="C118" s="193"/>
      <c r="E118" s="799" t="e">
        <f>#REF!</f>
        <v>#REF!</v>
      </c>
      <c r="F118" s="799"/>
      <c r="G118" s="210"/>
      <c r="H118" s="223"/>
    </row>
    <row r="119" spans="1:8" s="167" customFormat="1" ht="19.5" customHeight="1">
      <c r="A119" s="228" t="s">
        <v>7</v>
      </c>
      <c r="B119" s="228" t="s">
        <v>8</v>
      </c>
      <c r="D119" s="229"/>
      <c r="E119" s="810" t="s">
        <v>582</v>
      </c>
      <c r="F119" s="810"/>
      <c r="G119" s="210"/>
      <c r="H119" s="223"/>
    </row>
    <row r="120" spans="1:8" s="231" customFormat="1" ht="14.25" customHeight="1">
      <c r="A120" s="230"/>
      <c r="B120" s="230"/>
      <c r="D120" s="232"/>
      <c r="E120" s="808"/>
      <c r="F120" s="808"/>
      <c r="G120" s="233"/>
      <c r="H120" s="230"/>
    </row>
    <row r="121" spans="1:8" s="167" customFormat="1" ht="16.5" customHeight="1">
      <c r="A121" s="191"/>
      <c r="B121" s="191"/>
      <c r="C121" s="193"/>
      <c r="D121" s="193"/>
      <c r="E121" s="209"/>
      <c r="F121" s="209"/>
      <c r="G121" s="210"/>
      <c r="H121" s="223"/>
    </row>
    <row r="122" spans="1:8" s="167" customFormat="1" ht="16.5" customHeight="1">
      <c r="A122" s="191"/>
      <c r="B122" s="191"/>
      <c r="C122" s="193"/>
      <c r="D122" s="193"/>
      <c r="E122" s="209"/>
      <c r="F122" s="209"/>
      <c r="G122" s="210"/>
      <c r="H122" s="223"/>
    </row>
    <row r="123" spans="1:8" s="167" customFormat="1" ht="16.5" customHeight="1">
      <c r="A123" s="191"/>
      <c r="B123" s="191"/>
      <c r="C123" s="193"/>
      <c r="D123" s="193"/>
      <c r="E123" s="209"/>
      <c r="F123" s="209"/>
      <c r="G123" s="210"/>
      <c r="H123" s="223"/>
    </row>
    <row r="124" spans="1:8" ht="16.5" customHeight="1">
      <c r="A124" s="130"/>
      <c r="B124" s="234"/>
      <c r="D124" s="229"/>
      <c r="E124" s="235"/>
      <c r="F124" s="235"/>
      <c r="G124" s="198"/>
      <c r="H124" s="236"/>
    </row>
    <row r="125" spans="1:8" ht="16.5" customHeight="1">
      <c r="A125" s="229"/>
      <c r="B125" s="229"/>
      <c r="C125" s="229"/>
      <c r="D125" s="229"/>
      <c r="E125" s="237"/>
      <c r="F125" s="237"/>
      <c r="G125" s="198"/>
      <c r="H125" s="236"/>
    </row>
    <row r="126" spans="1:8" ht="16.5" customHeight="1">
      <c r="A126" s="238"/>
      <c r="B126" s="228"/>
      <c r="C126" s="238"/>
      <c r="D126" s="193"/>
      <c r="E126" s="809"/>
      <c r="F126" s="809"/>
      <c r="G126" s="198"/>
      <c r="H126" s="236"/>
    </row>
    <row r="127" spans="1:8">
      <c r="A127" s="236"/>
      <c r="B127" s="236"/>
      <c r="C127" s="236"/>
      <c r="D127" s="193"/>
      <c r="E127" s="807"/>
      <c r="F127" s="807"/>
      <c r="G127" s="198"/>
      <c r="H127" s="236"/>
    </row>
    <row r="128" spans="1:8">
      <c r="A128" s="236"/>
      <c r="B128" s="236"/>
      <c r="C128" s="236"/>
      <c r="D128" s="193"/>
      <c r="E128" s="209"/>
      <c r="F128" s="209"/>
      <c r="G128" s="198"/>
      <c r="H128" s="236"/>
    </row>
    <row r="129" spans="1:8">
      <c r="A129" s="236"/>
      <c r="B129" s="236"/>
      <c r="C129" s="236"/>
      <c r="D129" s="193"/>
      <c r="E129" s="209"/>
      <c r="F129" s="209"/>
      <c r="G129" s="198"/>
      <c r="H129" s="236"/>
    </row>
    <row r="130" spans="1:8">
      <c r="A130" s="236"/>
      <c r="B130" s="236"/>
      <c r="C130" s="236"/>
      <c r="D130" s="193"/>
      <c r="E130" s="209"/>
      <c r="F130" s="209"/>
      <c r="G130" s="198"/>
      <c r="H130" s="236"/>
    </row>
    <row r="131" spans="1:8">
      <c r="A131" s="236"/>
      <c r="B131" s="236"/>
      <c r="C131" s="236"/>
      <c r="D131" s="193"/>
      <c r="E131" s="209"/>
      <c r="F131" s="209"/>
      <c r="G131" s="198"/>
      <c r="H131" s="236"/>
    </row>
    <row r="132" spans="1:8">
      <c r="A132" s="236"/>
      <c r="B132" s="236"/>
      <c r="C132" s="236"/>
      <c r="D132" s="193"/>
      <c r="E132" s="209"/>
      <c r="F132" s="209"/>
    </row>
    <row r="133" spans="1:8">
      <c r="A133" s="236"/>
      <c r="B133" s="236"/>
      <c r="C133" s="236"/>
      <c r="D133" s="193"/>
      <c r="E133" s="807"/>
      <c r="F133" s="807"/>
    </row>
    <row r="134" spans="1:8">
      <c r="A134" s="236"/>
      <c r="B134" s="236"/>
      <c r="C134" s="236"/>
      <c r="D134" s="193"/>
      <c r="E134" s="209"/>
      <c r="F134" s="209"/>
    </row>
    <row r="135" spans="1:8">
      <c r="D135" s="197"/>
    </row>
    <row r="136" spans="1:8">
      <c r="D136" s="197"/>
    </row>
    <row r="137" spans="1:8">
      <c r="D137" s="197"/>
    </row>
    <row r="138" spans="1:8">
      <c r="D138" s="197"/>
    </row>
    <row r="139" spans="1:8">
      <c r="D139" s="197"/>
    </row>
    <row r="140" spans="1:8">
      <c r="D140" s="197"/>
    </row>
    <row r="141" spans="1:8">
      <c r="D141" s="197"/>
    </row>
    <row r="142" spans="1:8">
      <c r="D142" s="197"/>
    </row>
    <row r="143" spans="1:8">
      <c r="D143" s="197"/>
    </row>
    <row r="144" spans="1:8">
      <c r="D144" s="197"/>
    </row>
    <row r="145" spans="4:4">
      <c r="D145" s="197"/>
    </row>
    <row r="146" spans="4:4">
      <c r="D146" s="197"/>
    </row>
    <row r="147" spans="4:4">
      <c r="D147" s="197"/>
    </row>
    <row r="148" spans="4:4">
      <c r="D148" s="197"/>
    </row>
    <row r="149" spans="4:4">
      <c r="D149" s="197"/>
    </row>
    <row r="150" spans="4:4">
      <c r="D150" s="197"/>
    </row>
    <row r="151" spans="4:4">
      <c r="D151" s="197"/>
    </row>
    <row r="152" spans="4:4">
      <c r="D152" s="197"/>
    </row>
    <row r="153" spans="4:4">
      <c r="D153" s="197"/>
    </row>
    <row r="154" spans="4:4">
      <c r="D154" s="197"/>
    </row>
    <row r="155" spans="4:4">
      <c r="D155" s="197"/>
    </row>
    <row r="156" spans="4:4">
      <c r="D156" s="197"/>
    </row>
    <row r="157" spans="4:4">
      <c r="D157" s="197"/>
    </row>
    <row r="158" spans="4:4">
      <c r="D158" s="197"/>
    </row>
    <row r="159" spans="4:4">
      <c r="D159" s="197"/>
    </row>
    <row r="160" spans="4:4">
      <c r="D160" s="197"/>
    </row>
    <row r="161" spans="4:4">
      <c r="D161" s="197"/>
    </row>
    <row r="162" spans="4:4">
      <c r="D162" s="197"/>
    </row>
    <row r="163" spans="4:4">
      <c r="D163" s="197"/>
    </row>
    <row r="164" spans="4:4">
      <c r="D164" s="197"/>
    </row>
    <row r="165" spans="4:4">
      <c r="D165" s="197"/>
    </row>
    <row r="166" spans="4:4">
      <c r="D166" s="197"/>
    </row>
    <row r="167" spans="4:4">
      <c r="D167" s="197"/>
    </row>
    <row r="168" spans="4:4">
      <c r="D168" s="197"/>
    </row>
    <row r="169" spans="4:4">
      <c r="D169" s="197"/>
    </row>
    <row r="170" spans="4:4">
      <c r="D170" s="197"/>
    </row>
    <row r="171" spans="4:4">
      <c r="D171" s="197"/>
    </row>
    <row r="172" spans="4:4">
      <c r="D172" s="197"/>
    </row>
    <row r="173" spans="4:4">
      <c r="D173" s="197"/>
    </row>
    <row r="174" spans="4:4">
      <c r="D174" s="197"/>
    </row>
    <row r="175" spans="4:4">
      <c r="D175" s="197"/>
    </row>
    <row r="176" spans="4:4">
      <c r="D176" s="197"/>
    </row>
    <row r="177" spans="4:4">
      <c r="D177" s="197"/>
    </row>
    <row r="178" spans="4:4">
      <c r="D178" s="197"/>
    </row>
    <row r="179" spans="4:4">
      <c r="D179" s="197"/>
    </row>
    <row r="180" spans="4:4">
      <c r="D180" s="197"/>
    </row>
    <row r="181" spans="4:4">
      <c r="D181" s="197"/>
    </row>
    <row r="182" spans="4:4">
      <c r="D182" s="197"/>
    </row>
    <row r="183" spans="4:4">
      <c r="D183" s="197"/>
    </row>
    <row r="184" spans="4:4">
      <c r="D184" s="197"/>
    </row>
    <row r="185" spans="4:4">
      <c r="D185" s="197"/>
    </row>
    <row r="186" spans="4:4">
      <c r="D186" s="197"/>
    </row>
    <row r="187" spans="4:4">
      <c r="D187" s="197"/>
    </row>
    <row r="188" spans="4:4">
      <c r="D188" s="197"/>
    </row>
    <row r="189" spans="4:4">
      <c r="D189" s="197"/>
    </row>
    <row r="190" spans="4:4">
      <c r="D190" s="197"/>
    </row>
    <row r="191" spans="4:4">
      <c r="D191" s="197"/>
    </row>
    <row r="192" spans="4:4">
      <c r="D192" s="197"/>
    </row>
    <row r="193" spans="4:4">
      <c r="D193" s="197"/>
    </row>
    <row r="194" spans="4:4">
      <c r="D194" s="197"/>
    </row>
    <row r="195" spans="4:4">
      <c r="D195" s="197"/>
    </row>
    <row r="196" spans="4:4">
      <c r="D196" s="197"/>
    </row>
    <row r="197" spans="4:4">
      <c r="D197" s="197"/>
    </row>
    <row r="198" spans="4:4">
      <c r="D198" s="197"/>
    </row>
    <row r="199" spans="4:4">
      <c r="D199" s="197"/>
    </row>
    <row r="200" spans="4:4">
      <c r="D200" s="197"/>
    </row>
    <row r="201" spans="4:4">
      <c r="D201" s="197"/>
    </row>
    <row r="202" spans="4:4">
      <c r="D202" s="197"/>
    </row>
    <row r="203" spans="4:4">
      <c r="D203" s="197"/>
    </row>
    <row r="204" spans="4:4">
      <c r="D204" s="197"/>
    </row>
    <row r="205" spans="4:4">
      <c r="D205" s="197"/>
    </row>
    <row r="206" spans="4:4">
      <c r="D206" s="197"/>
    </row>
    <row r="207" spans="4:4">
      <c r="D207" s="197"/>
    </row>
    <row r="208" spans="4:4">
      <c r="D208" s="197"/>
    </row>
    <row r="209" spans="4:4">
      <c r="D209" s="197"/>
    </row>
    <row r="210" spans="4:4">
      <c r="D210" s="197"/>
    </row>
  </sheetData>
  <mergeCells count="14">
    <mergeCell ref="E133:F133"/>
    <mergeCell ref="E120:F120"/>
    <mergeCell ref="E126:F126"/>
    <mergeCell ref="E127:F127"/>
    <mergeCell ref="E119:F119"/>
    <mergeCell ref="A6:F6"/>
    <mergeCell ref="A7:F7"/>
    <mergeCell ref="A109:C109"/>
    <mergeCell ref="E118:F118"/>
    <mergeCell ref="A107:F107"/>
    <mergeCell ref="A104:B104"/>
    <mergeCell ref="A9:B9"/>
    <mergeCell ref="A67:B67"/>
    <mergeCell ref="A66:B66"/>
  </mergeCells>
  <phoneticPr fontId="0" type="noConversion"/>
  <pageMargins left="0.45" right="0.2" top="0.35" bottom="0.69" header="0.22" footer="0.27"/>
  <pageSetup paperSize="9" orientation="portrait" useFirstPageNumber="1" r:id="rId1"/>
  <headerFooter alignWithMargins="0">
    <oddFooter>&amp;RBảng CĐKT Q1- 2010 - &amp;P&amp;3</oddFooter>
  </headerFooter>
  <drawing r:id="rId2"/>
</worksheet>
</file>

<file path=xl/worksheets/sheet4.xml><?xml version="1.0" encoding="utf-8"?>
<worksheet xmlns="http://schemas.openxmlformats.org/spreadsheetml/2006/main" xmlns:r="http://schemas.openxmlformats.org/officeDocument/2006/relationships">
  <sheetPr>
    <tabColor rgb="FF0070C0"/>
  </sheetPr>
  <dimension ref="A1:I216"/>
  <sheetViews>
    <sheetView topLeftCell="A7" workbookViewId="0">
      <pane xSplit="4" ySplit="5" topLeftCell="E123" activePane="bottomRight" state="frozen"/>
      <selection activeCell="A7" sqref="A7"/>
      <selection pane="topRight" activeCell="F7" sqref="F7"/>
      <selection pane="bottomLeft" activeCell="A12" sqref="A12"/>
      <selection pane="bottomRight" activeCell="G126" sqref="G126"/>
    </sheetView>
  </sheetViews>
  <sheetFormatPr defaultRowHeight="12.75"/>
  <cols>
    <col min="1" max="1" width="42.5703125" style="618" customWidth="1"/>
    <col min="2" max="2" width="5.42578125" style="618" customWidth="1"/>
    <col min="3" max="3" width="6.28515625" style="618" customWidth="1"/>
    <col min="4" max="5" width="19.42578125" style="653" customWidth="1"/>
    <col min="6" max="6" width="16" style="618" bestFit="1" customWidth="1"/>
    <col min="7" max="7" width="14.140625" style="618" bestFit="1" customWidth="1"/>
    <col min="8" max="9" width="12.85546875" style="618" bestFit="1" customWidth="1"/>
    <col min="10" max="16384" width="9.140625" style="618"/>
  </cols>
  <sheetData>
    <row r="1" spans="1:5" ht="16.5" customHeight="1">
      <c r="A1" s="627" t="s">
        <v>522</v>
      </c>
      <c r="B1" s="652"/>
      <c r="C1" s="652"/>
    </row>
    <row r="2" spans="1:5" ht="16.5" customHeight="1">
      <c r="A2" s="627" t="s">
        <v>132</v>
      </c>
      <c r="B2" s="652"/>
    </row>
    <row r="3" spans="1:5" ht="16.5" customHeight="1"/>
    <row r="4" spans="1:5" ht="16.5" customHeight="1"/>
    <row r="5" spans="1:5" ht="7.5" customHeight="1"/>
    <row r="6" spans="1:5" ht="22.5" customHeight="1">
      <c r="A6" s="815" t="s">
        <v>260</v>
      </c>
      <c r="B6" s="815"/>
      <c r="C6" s="815"/>
      <c r="D6" s="815"/>
      <c r="E6" s="815"/>
    </row>
    <row r="7" spans="1:5" ht="19.5" customHeight="1">
      <c r="A7" s="816" t="s">
        <v>247</v>
      </c>
      <c r="B7" s="816"/>
      <c r="C7" s="816"/>
      <c r="D7" s="816"/>
      <c r="E7" s="816"/>
    </row>
    <row r="8" spans="1:5" ht="18.75" customHeight="1">
      <c r="A8" s="817" t="s">
        <v>887</v>
      </c>
      <c r="B8" s="817"/>
      <c r="C8" s="817"/>
      <c r="D8" s="817"/>
      <c r="E8" s="817"/>
    </row>
    <row r="9" spans="1:5" ht="15.75" customHeight="1">
      <c r="A9" s="818" t="s">
        <v>888</v>
      </c>
      <c r="B9" s="818"/>
      <c r="C9" s="818"/>
      <c r="D9" s="818"/>
      <c r="E9" s="818"/>
    </row>
    <row r="10" spans="1:5">
      <c r="E10" s="654" t="s">
        <v>708</v>
      </c>
    </row>
    <row r="11" spans="1:5" ht="38.25">
      <c r="A11" s="655" t="s">
        <v>584</v>
      </c>
      <c r="B11" s="656" t="s">
        <v>829</v>
      </c>
      <c r="C11" s="656" t="s">
        <v>711</v>
      </c>
      <c r="D11" s="657" t="s">
        <v>889</v>
      </c>
      <c r="E11" s="657" t="s">
        <v>863</v>
      </c>
    </row>
    <row r="12" spans="1:5" ht="26.25" customHeight="1">
      <c r="A12" s="658" t="s">
        <v>250</v>
      </c>
      <c r="B12" s="659">
        <v>100</v>
      </c>
      <c r="C12" s="659"/>
      <c r="D12" s="660">
        <v>303674714788.53656</v>
      </c>
      <c r="E12" s="660">
        <v>252074891822</v>
      </c>
    </row>
    <row r="13" spans="1:5" s="627" customFormat="1" ht="17.25" customHeight="1">
      <c r="A13" s="661" t="s">
        <v>713</v>
      </c>
      <c r="B13" s="662">
        <v>110</v>
      </c>
      <c r="C13" s="662"/>
      <c r="D13" s="663">
        <v>4318467621.0771523</v>
      </c>
      <c r="E13" s="663">
        <v>7485683001</v>
      </c>
    </row>
    <row r="14" spans="1:5" s="627" customFormat="1" ht="17.25" customHeight="1">
      <c r="A14" s="664" t="s">
        <v>714</v>
      </c>
      <c r="B14" s="665">
        <v>111</v>
      </c>
      <c r="C14" s="665" t="s">
        <v>400</v>
      </c>
      <c r="D14" s="666">
        <v>4316600296.0771523</v>
      </c>
      <c r="E14" s="666">
        <v>7485683001</v>
      </c>
    </row>
    <row r="15" spans="1:5" s="667" customFormat="1" ht="17.25" customHeight="1">
      <c r="A15" s="664" t="s">
        <v>715</v>
      </c>
      <c r="B15" s="665">
        <v>112</v>
      </c>
      <c r="C15" s="665"/>
      <c r="D15" s="666">
        <v>1867325</v>
      </c>
      <c r="E15" s="666"/>
    </row>
    <row r="16" spans="1:5" s="668" customFormat="1" ht="17.25" customHeight="1">
      <c r="A16" s="661" t="s">
        <v>716</v>
      </c>
      <c r="B16" s="662">
        <v>120</v>
      </c>
      <c r="C16" s="662" t="s">
        <v>401</v>
      </c>
      <c r="D16" s="666">
        <v>0</v>
      </c>
      <c r="E16" s="663">
        <v>0</v>
      </c>
    </row>
    <row r="17" spans="1:6" s="668" customFormat="1" ht="17.25" customHeight="1">
      <c r="A17" s="664" t="s">
        <v>844</v>
      </c>
      <c r="B17" s="665">
        <v>121</v>
      </c>
      <c r="C17" s="665"/>
      <c r="D17" s="666">
        <v>0</v>
      </c>
      <c r="E17" s="663"/>
    </row>
    <row r="18" spans="1:6" s="667" customFormat="1" ht="17.25" customHeight="1">
      <c r="A18" s="664" t="s">
        <v>845</v>
      </c>
      <c r="B18" s="665">
        <v>122</v>
      </c>
      <c r="C18" s="665"/>
      <c r="D18" s="666">
        <v>0</v>
      </c>
      <c r="E18" s="666"/>
    </row>
    <row r="19" spans="1:6" ht="17.25" customHeight="1">
      <c r="A19" s="664" t="s">
        <v>846</v>
      </c>
      <c r="B19" s="665">
        <v>123</v>
      </c>
      <c r="C19" s="665"/>
      <c r="D19" s="666">
        <v>0</v>
      </c>
      <c r="E19" s="663">
        <v>0</v>
      </c>
    </row>
    <row r="20" spans="1:6" s="668" customFormat="1" ht="17.25" customHeight="1">
      <c r="A20" s="661" t="s">
        <v>248</v>
      </c>
      <c r="B20" s="662">
        <v>130</v>
      </c>
      <c r="C20" s="662"/>
      <c r="D20" s="663">
        <v>80043334382.618195</v>
      </c>
      <c r="E20" s="663">
        <v>43176592912</v>
      </c>
    </row>
    <row r="21" spans="1:6" s="667" customFormat="1" ht="17.25" customHeight="1">
      <c r="A21" s="664" t="s">
        <v>0</v>
      </c>
      <c r="B21" s="665">
        <v>131</v>
      </c>
      <c r="C21" s="665"/>
      <c r="D21" s="666">
        <v>81012204427.618195</v>
      </c>
      <c r="E21" s="666">
        <v>24096564012</v>
      </c>
    </row>
    <row r="22" spans="1:6" s="667" customFormat="1" ht="17.25" customHeight="1">
      <c r="A22" s="664" t="s">
        <v>1</v>
      </c>
      <c r="B22" s="665">
        <v>132</v>
      </c>
      <c r="C22" s="665"/>
      <c r="D22" s="666">
        <v>59941564</v>
      </c>
      <c r="E22" s="666">
        <v>5973505118</v>
      </c>
    </row>
    <row r="23" spans="1:6" ht="17.25" customHeight="1">
      <c r="A23" s="664" t="s">
        <v>722</v>
      </c>
      <c r="B23" s="665">
        <v>133</v>
      </c>
      <c r="C23" s="665"/>
      <c r="D23" s="666">
        <v>0</v>
      </c>
      <c r="E23" s="666">
        <v>0</v>
      </c>
    </row>
    <row r="24" spans="1:6" s="667" customFormat="1" ht="17.25" customHeight="1">
      <c r="A24" s="664" t="s">
        <v>723</v>
      </c>
      <c r="B24" s="665">
        <v>134</v>
      </c>
      <c r="C24" s="665"/>
      <c r="D24" s="666">
        <v>0</v>
      </c>
      <c r="E24" s="666">
        <v>0</v>
      </c>
    </row>
    <row r="25" spans="1:6" s="667" customFormat="1" ht="17.25" customHeight="1">
      <c r="A25" s="664" t="s">
        <v>2</v>
      </c>
      <c r="B25" s="665">
        <v>135</v>
      </c>
      <c r="C25" s="665" t="s">
        <v>403</v>
      </c>
      <c r="D25" s="666">
        <v>723442531</v>
      </c>
      <c r="E25" s="666"/>
    </row>
    <row r="26" spans="1:6" s="667" customFormat="1" ht="17.25" customHeight="1">
      <c r="A26" s="664" t="s">
        <v>3</v>
      </c>
      <c r="B26" s="665">
        <v>136</v>
      </c>
      <c r="C26" s="665"/>
      <c r="D26" s="666">
        <v>0</v>
      </c>
      <c r="E26" s="666">
        <v>14660775537</v>
      </c>
    </row>
    <row r="27" spans="1:6" s="667" customFormat="1" ht="17.25" customHeight="1">
      <c r="A27" s="664" t="s">
        <v>4</v>
      </c>
      <c r="B27" s="665">
        <v>137</v>
      </c>
      <c r="C27" s="665"/>
      <c r="D27" s="666">
        <v>-1752254140</v>
      </c>
      <c r="E27" s="666">
        <v>-1554251755</v>
      </c>
    </row>
    <row r="28" spans="1:6" s="667" customFormat="1" ht="17.25" customHeight="1">
      <c r="A28" s="664" t="s">
        <v>5</v>
      </c>
      <c r="B28" s="665">
        <v>139</v>
      </c>
      <c r="C28" s="665"/>
      <c r="D28" s="666">
        <v>0</v>
      </c>
      <c r="E28" s="666"/>
    </row>
    <row r="29" spans="1:6" s="668" customFormat="1" ht="17.25" customHeight="1">
      <c r="A29" s="661" t="s">
        <v>726</v>
      </c>
      <c r="B29" s="662">
        <v>140</v>
      </c>
      <c r="C29" s="662"/>
      <c r="D29" s="663">
        <v>213408396718.30124</v>
      </c>
      <c r="E29" s="663">
        <v>189913178133</v>
      </c>
    </row>
    <row r="30" spans="1:6" s="667" customFormat="1" ht="17.25" customHeight="1">
      <c r="A30" s="664" t="s">
        <v>727</v>
      </c>
      <c r="B30" s="665">
        <v>141</v>
      </c>
      <c r="C30" s="665" t="s">
        <v>857</v>
      </c>
      <c r="D30" s="666">
        <v>213408396718.30124</v>
      </c>
      <c r="E30" s="666">
        <v>189913178133</v>
      </c>
    </row>
    <row r="31" spans="1:6" s="667" customFormat="1" ht="17.25" customHeight="1">
      <c r="A31" s="664" t="s">
        <v>728</v>
      </c>
      <c r="B31" s="665">
        <v>149</v>
      </c>
      <c r="C31" s="665"/>
      <c r="D31" s="666">
        <v>0</v>
      </c>
      <c r="E31" s="666">
        <v>0</v>
      </c>
    </row>
    <row r="32" spans="1:6" s="668" customFormat="1" ht="17.25" customHeight="1">
      <c r="A32" s="661" t="s">
        <v>729</v>
      </c>
      <c r="B32" s="662">
        <v>150</v>
      </c>
      <c r="C32" s="662"/>
      <c r="D32" s="663">
        <v>5904516066.54</v>
      </c>
      <c r="E32" s="663">
        <v>11499437776</v>
      </c>
      <c r="F32" s="669"/>
    </row>
    <row r="33" spans="1:6" s="667" customFormat="1" ht="17.25" customHeight="1">
      <c r="A33" s="664" t="s">
        <v>730</v>
      </c>
      <c r="B33" s="665">
        <v>151</v>
      </c>
      <c r="C33" s="665"/>
      <c r="D33" s="666">
        <v>19113610.900000006</v>
      </c>
      <c r="E33" s="666">
        <v>133993940</v>
      </c>
    </row>
    <row r="34" spans="1:6" ht="17.25" customHeight="1">
      <c r="A34" s="664" t="s">
        <v>731</v>
      </c>
      <c r="B34" s="665">
        <v>152</v>
      </c>
      <c r="C34" s="665"/>
      <c r="D34" s="666">
        <v>2709168489.6399999</v>
      </c>
      <c r="E34" s="666">
        <v>7786520591</v>
      </c>
    </row>
    <row r="35" spans="1:6" ht="17.25" customHeight="1">
      <c r="A35" s="664" t="s">
        <v>858</v>
      </c>
      <c r="B35" s="665">
        <v>153</v>
      </c>
      <c r="C35" s="665" t="s">
        <v>407</v>
      </c>
      <c r="D35" s="666">
        <v>108681202</v>
      </c>
      <c r="E35" s="666">
        <v>16824</v>
      </c>
      <c r="F35" s="683"/>
    </row>
    <row r="36" spans="1:6" ht="17.25" customHeight="1">
      <c r="A36" s="664" t="s">
        <v>859</v>
      </c>
      <c r="B36" s="665">
        <v>154</v>
      </c>
      <c r="C36" s="665"/>
      <c r="D36" s="666">
        <v>0</v>
      </c>
      <c r="E36" s="666">
        <v>0</v>
      </c>
    </row>
    <row r="37" spans="1:6" s="667" customFormat="1" ht="17.25" customHeight="1">
      <c r="A37" s="664" t="s">
        <v>249</v>
      </c>
      <c r="B37" s="665">
        <v>155</v>
      </c>
      <c r="C37" s="665"/>
      <c r="D37" s="666">
        <v>3067552764</v>
      </c>
      <c r="E37" s="666">
        <v>3578906421</v>
      </c>
    </row>
    <row r="38" spans="1:6" s="668" customFormat="1" ht="25.5" customHeight="1">
      <c r="A38" s="661" t="s">
        <v>251</v>
      </c>
      <c r="B38" s="662">
        <v>200</v>
      </c>
      <c r="C38" s="662"/>
      <c r="D38" s="663">
        <v>46564997318.108124</v>
      </c>
      <c r="E38" s="663">
        <v>74332728001</v>
      </c>
    </row>
    <row r="39" spans="1:6" s="668" customFormat="1" ht="17.25" customHeight="1">
      <c r="A39" s="661" t="s">
        <v>735</v>
      </c>
      <c r="B39" s="662">
        <v>210</v>
      </c>
      <c r="C39" s="662"/>
      <c r="D39" s="663">
        <v>2005011917</v>
      </c>
      <c r="E39" s="663">
        <v>0</v>
      </c>
    </row>
    <row r="40" spans="1:6" s="667" customFormat="1" ht="17.25" customHeight="1">
      <c r="A40" s="664" t="s">
        <v>736</v>
      </c>
      <c r="B40" s="665">
        <v>211</v>
      </c>
      <c r="C40" s="665"/>
      <c r="D40" s="666">
        <v>2005011917</v>
      </c>
      <c r="E40" s="666">
        <v>0</v>
      </c>
    </row>
    <row r="41" spans="1:6" s="667" customFormat="1" ht="17.25" customHeight="1">
      <c r="A41" s="664" t="s">
        <v>631</v>
      </c>
      <c r="B41" s="665">
        <v>212</v>
      </c>
      <c r="C41" s="665"/>
      <c r="D41" s="666">
        <v>0</v>
      </c>
      <c r="E41" s="666">
        <v>0</v>
      </c>
    </row>
    <row r="42" spans="1:6" s="667" customFormat="1" ht="17.25" customHeight="1">
      <c r="A42" s="664" t="s">
        <v>632</v>
      </c>
      <c r="B42" s="665">
        <v>213</v>
      </c>
      <c r="C42" s="665" t="s">
        <v>423</v>
      </c>
      <c r="D42" s="670">
        <v>0</v>
      </c>
      <c r="E42" s="666">
        <v>0</v>
      </c>
    </row>
    <row r="43" spans="1:6" s="667" customFormat="1" ht="17.25" customHeight="1">
      <c r="A43" s="664" t="s">
        <v>633</v>
      </c>
      <c r="B43" s="665">
        <v>214</v>
      </c>
      <c r="C43" s="665" t="s">
        <v>424</v>
      </c>
      <c r="D43" s="666">
        <v>0</v>
      </c>
      <c r="E43" s="666">
        <v>0</v>
      </c>
    </row>
    <row r="44" spans="1:6" s="667" customFormat="1" ht="17.25" customHeight="1">
      <c r="A44" s="664" t="s">
        <v>634</v>
      </c>
      <c r="B44" s="665">
        <v>215</v>
      </c>
      <c r="C44" s="665"/>
      <c r="D44" s="666">
        <v>0</v>
      </c>
      <c r="E44" s="666">
        <v>0</v>
      </c>
    </row>
    <row r="45" spans="1:6" s="667" customFormat="1" ht="17.25" customHeight="1">
      <c r="A45" s="664" t="s">
        <v>635</v>
      </c>
      <c r="B45" s="665">
        <v>216</v>
      </c>
      <c r="C45" s="665"/>
      <c r="D45" s="666">
        <v>0</v>
      </c>
      <c r="E45" s="666"/>
    </row>
    <row r="46" spans="1:6" s="667" customFormat="1" ht="17.25" customHeight="1">
      <c r="A46" s="664" t="s">
        <v>636</v>
      </c>
      <c r="B46" s="665">
        <v>219</v>
      </c>
      <c r="C46" s="665"/>
      <c r="D46" s="666">
        <v>0</v>
      </c>
      <c r="E46" s="666"/>
    </row>
    <row r="47" spans="1:6" s="627" customFormat="1" ht="17.25" customHeight="1">
      <c r="A47" s="661" t="s">
        <v>741</v>
      </c>
      <c r="B47" s="662">
        <v>220</v>
      </c>
      <c r="C47" s="662"/>
      <c r="D47" s="663">
        <v>42131427089.418877</v>
      </c>
      <c r="E47" s="663">
        <v>71446860950</v>
      </c>
    </row>
    <row r="48" spans="1:6" s="667" customFormat="1" ht="17.25" customHeight="1">
      <c r="A48" s="664" t="s">
        <v>742</v>
      </c>
      <c r="B48" s="665">
        <v>221</v>
      </c>
      <c r="C48" s="665" t="s">
        <v>425</v>
      </c>
      <c r="D48" s="666">
        <v>24368388836.418873</v>
      </c>
      <c r="E48" s="666">
        <v>41800474061</v>
      </c>
    </row>
    <row r="49" spans="1:6" s="667" customFormat="1" ht="17.25" customHeight="1">
      <c r="A49" s="664" t="s">
        <v>743</v>
      </c>
      <c r="B49" s="665">
        <v>222</v>
      </c>
      <c r="C49" s="665"/>
      <c r="D49" s="666">
        <v>65018792643.554031</v>
      </c>
      <c r="E49" s="666">
        <v>85648326696</v>
      </c>
    </row>
    <row r="50" spans="1:6" s="667" customFormat="1" ht="17.25" customHeight="1">
      <c r="A50" s="664" t="s">
        <v>744</v>
      </c>
      <c r="B50" s="665">
        <v>223</v>
      </c>
      <c r="C50" s="665"/>
      <c r="D50" s="666">
        <v>-40650403807.135147</v>
      </c>
      <c r="E50" s="666">
        <v>-43847852635</v>
      </c>
    </row>
    <row r="51" spans="1:6" s="667" customFormat="1" ht="17.25" customHeight="1">
      <c r="A51" s="664" t="s">
        <v>745</v>
      </c>
      <c r="B51" s="665">
        <v>224</v>
      </c>
      <c r="C51" s="665" t="s">
        <v>404</v>
      </c>
      <c r="D51" s="666">
        <v>11183317326</v>
      </c>
      <c r="E51" s="666">
        <v>13553569317</v>
      </c>
    </row>
    <row r="52" spans="1:6" s="667" customFormat="1" ht="17.25" customHeight="1">
      <c r="A52" s="664" t="s">
        <v>743</v>
      </c>
      <c r="B52" s="665">
        <v>225</v>
      </c>
      <c r="C52" s="665"/>
      <c r="D52" s="666">
        <v>17946521302</v>
      </c>
      <c r="E52" s="666">
        <v>19399321024</v>
      </c>
    </row>
    <row r="53" spans="1:6" ht="17.25" customHeight="1">
      <c r="A53" s="664" t="s">
        <v>744</v>
      </c>
      <c r="B53" s="665">
        <v>226</v>
      </c>
      <c r="C53" s="662"/>
      <c r="D53" s="666">
        <v>-6763203976</v>
      </c>
      <c r="E53" s="666">
        <v>-5845751707</v>
      </c>
    </row>
    <row r="54" spans="1:6" s="667" customFormat="1" ht="17.25" customHeight="1">
      <c r="A54" s="664" t="s">
        <v>746</v>
      </c>
      <c r="B54" s="665">
        <v>227</v>
      </c>
      <c r="C54" s="665" t="s">
        <v>426</v>
      </c>
      <c r="D54" s="666">
        <v>6579720927</v>
      </c>
      <c r="E54" s="666">
        <v>16092817572</v>
      </c>
    </row>
    <row r="55" spans="1:6" s="667" customFormat="1" ht="17.25" customHeight="1">
      <c r="A55" s="664" t="s">
        <v>743</v>
      </c>
      <c r="B55" s="665">
        <v>228</v>
      </c>
      <c r="C55" s="665"/>
      <c r="D55" s="666">
        <v>9191169335</v>
      </c>
      <c r="E55" s="666">
        <v>19918894887</v>
      </c>
    </row>
    <row r="56" spans="1:6" ht="17.25" customHeight="1">
      <c r="A56" s="664" t="s">
        <v>744</v>
      </c>
      <c r="B56" s="665">
        <v>229</v>
      </c>
      <c r="C56" s="662"/>
      <c r="D56" s="666">
        <v>-2611448408</v>
      </c>
      <c r="E56" s="666">
        <v>-3826077315</v>
      </c>
    </row>
    <row r="57" spans="1:6" s="627" customFormat="1" ht="17.25" customHeight="1">
      <c r="A57" s="661" t="s">
        <v>748</v>
      </c>
      <c r="B57" s="662">
        <v>230</v>
      </c>
      <c r="C57" s="662" t="s">
        <v>427</v>
      </c>
      <c r="D57" s="666">
        <v>0</v>
      </c>
      <c r="E57" s="663">
        <v>0</v>
      </c>
      <c r="F57" s="703"/>
    </row>
    <row r="58" spans="1:6" s="667" customFormat="1" ht="17.25" customHeight="1">
      <c r="A58" s="664" t="s">
        <v>743</v>
      </c>
      <c r="B58" s="665">
        <v>231</v>
      </c>
      <c r="C58" s="665"/>
      <c r="D58" s="666">
        <v>0</v>
      </c>
      <c r="E58" s="666"/>
    </row>
    <row r="59" spans="1:6" s="667" customFormat="1" ht="17.25" customHeight="1">
      <c r="A59" s="664" t="s">
        <v>744</v>
      </c>
      <c r="B59" s="665">
        <v>232</v>
      </c>
      <c r="C59" s="665"/>
      <c r="D59" s="666">
        <v>0</v>
      </c>
      <c r="E59" s="666"/>
    </row>
    <row r="60" spans="1:6" s="667" customFormat="1" ht="17.25" customHeight="1">
      <c r="A60" s="661" t="s">
        <v>637</v>
      </c>
      <c r="B60" s="662">
        <v>240</v>
      </c>
      <c r="C60" s="665" t="s">
        <v>428</v>
      </c>
      <c r="D60" s="666">
        <v>0</v>
      </c>
      <c r="E60" s="666"/>
    </row>
    <row r="61" spans="1:6" s="667" customFormat="1" ht="17.25" customHeight="1">
      <c r="A61" s="664" t="s">
        <v>638</v>
      </c>
      <c r="B61" s="662">
        <v>241</v>
      </c>
      <c r="C61" s="662"/>
      <c r="D61" s="666">
        <v>0</v>
      </c>
      <c r="E61" s="666"/>
    </row>
    <row r="62" spans="1:6" s="667" customFormat="1" ht="17.25" customHeight="1">
      <c r="A62" s="664" t="s">
        <v>639</v>
      </c>
      <c r="B62" s="662">
        <v>242</v>
      </c>
      <c r="C62" s="662"/>
      <c r="D62" s="666">
        <v>0</v>
      </c>
      <c r="E62" s="666"/>
    </row>
    <row r="63" spans="1:6" s="668" customFormat="1" ht="17.25" customHeight="1">
      <c r="A63" s="661" t="s">
        <v>644</v>
      </c>
      <c r="B63" s="662">
        <v>250</v>
      </c>
      <c r="C63" s="665" t="s">
        <v>430</v>
      </c>
      <c r="D63" s="666">
        <v>150000000</v>
      </c>
      <c r="E63" s="663">
        <v>150000000</v>
      </c>
    </row>
    <row r="64" spans="1:6" s="667" customFormat="1" ht="17.25" customHeight="1">
      <c r="A64" s="664" t="s">
        <v>750</v>
      </c>
      <c r="B64" s="665">
        <v>251</v>
      </c>
      <c r="C64" s="665"/>
      <c r="D64" s="666">
        <v>0</v>
      </c>
      <c r="E64" s="666"/>
    </row>
    <row r="65" spans="1:5" s="667" customFormat="1" ht="17.25" customHeight="1">
      <c r="A65" s="664" t="s">
        <v>640</v>
      </c>
      <c r="B65" s="665">
        <v>252</v>
      </c>
      <c r="C65" s="665"/>
      <c r="D65" s="666">
        <v>0</v>
      </c>
      <c r="E65" s="666"/>
    </row>
    <row r="66" spans="1:5" s="667" customFormat="1" ht="17.25" customHeight="1">
      <c r="A66" s="664" t="s">
        <v>641</v>
      </c>
      <c r="B66" s="665">
        <v>253</v>
      </c>
      <c r="C66" s="665"/>
      <c r="D66" s="666">
        <v>150000000</v>
      </c>
      <c r="E66" s="666">
        <v>150000000</v>
      </c>
    </row>
    <row r="67" spans="1:5" s="667" customFormat="1" ht="17.25" customHeight="1">
      <c r="A67" s="664" t="s">
        <v>642</v>
      </c>
      <c r="B67" s="665">
        <v>254</v>
      </c>
      <c r="C67" s="665"/>
      <c r="D67" s="666">
        <v>0</v>
      </c>
      <c r="E67" s="666"/>
    </row>
    <row r="68" spans="1:5" s="667" customFormat="1" ht="17.25" customHeight="1">
      <c r="A68" s="664" t="s">
        <v>643</v>
      </c>
      <c r="B68" s="665">
        <v>255</v>
      </c>
      <c r="C68" s="665"/>
      <c r="D68" s="666">
        <v>0</v>
      </c>
      <c r="E68" s="666"/>
    </row>
    <row r="69" spans="1:5" s="668" customFormat="1" ht="17.25" customHeight="1">
      <c r="A69" s="661" t="s">
        <v>645</v>
      </c>
      <c r="B69" s="662">
        <v>260</v>
      </c>
      <c r="C69" s="665" t="s">
        <v>431</v>
      </c>
      <c r="D69" s="663">
        <v>2278558311.6892509</v>
      </c>
      <c r="E69" s="663">
        <v>2735867051</v>
      </c>
    </row>
    <row r="70" spans="1:5" s="667" customFormat="1" ht="17.25" customHeight="1">
      <c r="A70" s="664" t="s">
        <v>755</v>
      </c>
      <c r="B70" s="665">
        <v>261</v>
      </c>
      <c r="C70" s="665"/>
      <c r="D70" s="666">
        <v>1216697311.6892514</v>
      </c>
      <c r="E70" s="666">
        <v>1674006051</v>
      </c>
    </row>
    <row r="71" spans="1:5" ht="17.25" customHeight="1">
      <c r="A71" s="664" t="s">
        <v>646</v>
      </c>
      <c r="B71" s="665">
        <v>262</v>
      </c>
      <c r="C71" s="665"/>
      <c r="D71" s="666">
        <v>0</v>
      </c>
      <c r="E71" s="666">
        <v>0</v>
      </c>
    </row>
    <row r="72" spans="1:5" s="672" customFormat="1" ht="17.25" customHeight="1">
      <c r="A72" s="664" t="s">
        <v>647</v>
      </c>
      <c r="B72" s="665">
        <v>263</v>
      </c>
      <c r="C72" s="671"/>
      <c r="D72" s="666">
        <v>0</v>
      </c>
      <c r="E72" s="666"/>
    </row>
    <row r="73" spans="1:5" s="672" customFormat="1" ht="17.25" customHeight="1">
      <c r="A73" s="664" t="s">
        <v>648</v>
      </c>
      <c r="B73" s="665">
        <v>268</v>
      </c>
      <c r="C73" s="671"/>
      <c r="D73" s="666">
        <v>1061861000</v>
      </c>
      <c r="E73" s="666">
        <v>1061861000</v>
      </c>
    </row>
    <row r="74" spans="1:5" s="672" customFormat="1" ht="17.25" customHeight="1">
      <c r="A74" s="664" t="s">
        <v>649</v>
      </c>
      <c r="B74" s="665">
        <v>269</v>
      </c>
      <c r="C74" s="671"/>
      <c r="D74" s="666">
        <v>0</v>
      </c>
      <c r="E74" s="666"/>
    </row>
    <row r="75" spans="1:5" s="672" customFormat="1" ht="19.5" customHeight="1">
      <c r="A75" s="673" t="s">
        <v>758</v>
      </c>
      <c r="B75" s="674">
        <v>270</v>
      </c>
      <c r="C75" s="675"/>
      <c r="D75" s="676">
        <v>350239712106.64465</v>
      </c>
      <c r="E75" s="676">
        <v>326407619823</v>
      </c>
    </row>
    <row r="76" spans="1:5" ht="30.75" customHeight="1">
      <c r="A76" s="677" t="s">
        <v>815</v>
      </c>
      <c r="B76" s="678" t="s">
        <v>829</v>
      </c>
      <c r="C76" s="678" t="s">
        <v>711</v>
      </c>
      <c r="D76" s="679" t="s">
        <v>889</v>
      </c>
      <c r="E76" s="657" t="s">
        <v>863</v>
      </c>
    </row>
    <row r="77" spans="1:5" ht="24" customHeight="1">
      <c r="A77" s="661" t="s">
        <v>816</v>
      </c>
      <c r="B77" s="662">
        <v>300</v>
      </c>
      <c r="C77" s="665"/>
      <c r="D77" s="663">
        <v>233921811372.74335</v>
      </c>
      <c r="E77" s="663">
        <v>213278734628</v>
      </c>
    </row>
    <row r="78" spans="1:5" ht="23.25" customHeight="1">
      <c r="A78" s="661" t="s">
        <v>817</v>
      </c>
      <c r="B78" s="662">
        <v>310</v>
      </c>
      <c r="C78" s="665"/>
      <c r="D78" s="663">
        <v>214338774393.74335</v>
      </c>
      <c r="E78" s="663">
        <v>191037397649</v>
      </c>
    </row>
    <row r="79" spans="1:5" ht="23.25" customHeight="1">
      <c r="A79" s="680" t="s">
        <v>650</v>
      </c>
      <c r="B79" s="665">
        <v>311</v>
      </c>
      <c r="C79" s="665"/>
      <c r="D79" s="666">
        <v>103068496166.30455</v>
      </c>
      <c r="E79" s="666">
        <v>64785186652</v>
      </c>
    </row>
    <row r="80" spans="1:5" ht="23.25" customHeight="1">
      <c r="A80" s="680" t="s">
        <v>651</v>
      </c>
      <c r="B80" s="665">
        <v>312</v>
      </c>
      <c r="C80" s="665"/>
      <c r="D80" s="666">
        <v>220983500.09999999</v>
      </c>
      <c r="E80" s="666">
        <v>3166811544</v>
      </c>
    </row>
    <row r="81" spans="1:9" ht="23.25" customHeight="1">
      <c r="A81" s="680" t="s">
        <v>652</v>
      </c>
      <c r="B81" s="665">
        <v>313</v>
      </c>
      <c r="C81" s="665" t="s">
        <v>436</v>
      </c>
      <c r="D81" s="666">
        <v>16908695536.899094</v>
      </c>
      <c r="E81" s="666">
        <v>20885363399</v>
      </c>
    </row>
    <row r="82" spans="1:9" ht="23.25" customHeight="1">
      <c r="A82" s="680" t="s">
        <v>653</v>
      </c>
      <c r="B82" s="665">
        <v>314</v>
      </c>
      <c r="C82" s="665"/>
      <c r="D82" s="666">
        <v>2454137049.6581969</v>
      </c>
      <c r="E82" s="666">
        <v>3810196422</v>
      </c>
    </row>
    <row r="83" spans="1:9" ht="23.25" customHeight="1">
      <c r="A83" s="680" t="s">
        <v>654</v>
      </c>
      <c r="B83" s="665">
        <v>315</v>
      </c>
      <c r="C83" s="665" t="s">
        <v>437</v>
      </c>
      <c r="D83" s="666">
        <v>852134.90909090638</v>
      </c>
      <c r="E83" s="666">
        <v>129520734</v>
      </c>
    </row>
    <row r="84" spans="1:9" ht="23.25" customHeight="1">
      <c r="A84" s="680" t="s">
        <v>655</v>
      </c>
      <c r="B84" s="665">
        <v>316</v>
      </c>
      <c r="C84" s="665"/>
      <c r="D84" s="666">
        <v>10003703.475403</v>
      </c>
      <c r="E84" s="666"/>
    </row>
    <row r="85" spans="1:9" ht="23.25" customHeight="1">
      <c r="A85" s="681" t="s">
        <v>656</v>
      </c>
      <c r="B85" s="665">
        <v>317</v>
      </c>
      <c r="C85" s="665"/>
      <c r="D85" s="666">
        <v>0</v>
      </c>
      <c r="E85" s="666">
        <v>0</v>
      </c>
    </row>
    <row r="86" spans="1:9" ht="23.25" customHeight="1">
      <c r="A86" s="682" t="s">
        <v>657</v>
      </c>
      <c r="B86" s="665">
        <v>318</v>
      </c>
      <c r="C86" s="665" t="s">
        <v>438</v>
      </c>
      <c r="D86" s="666">
        <v>0</v>
      </c>
      <c r="E86" s="666">
        <v>0</v>
      </c>
    </row>
    <row r="87" spans="1:9" ht="23.25" customHeight="1">
      <c r="A87" s="682" t="s">
        <v>658</v>
      </c>
      <c r="B87" s="665">
        <v>319</v>
      </c>
      <c r="C87" s="665"/>
      <c r="D87" s="666">
        <v>15355054388.396997</v>
      </c>
      <c r="E87" s="666">
        <v>8465164485</v>
      </c>
      <c r="F87" s="683"/>
    </row>
    <row r="88" spans="1:9" ht="23.25" customHeight="1">
      <c r="A88" s="682" t="s">
        <v>659</v>
      </c>
      <c r="B88" s="665">
        <v>320</v>
      </c>
      <c r="C88" s="665"/>
      <c r="D88" s="666">
        <v>76308360563</v>
      </c>
      <c r="E88" s="666">
        <v>88532229920</v>
      </c>
      <c r="F88" s="653"/>
      <c r="H88" s="683"/>
      <c r="I88" s="683"/>
    </row>
    <row r="89" spans="1:9" ht="23.25" customHeight="1">
      <c r="A89" s="682" t="s">
        <v>660</v>
      </c>
      <c r="B89" s="665">
        <v>321</v>
      </c>
      <c r="C89" s="665"/>
      <c r="D89" s="666">
        <v>0</v>
      </c>
      <c r="E89" s="666"/>
      <c r="F89" s="683"/>
      <c r="H89" s="683"/>
    </row>
    <row r="90" spans="1:9" ht="23.25" customHeight="1">
      <c r="A90" s="682" t="s">
        <v>661</v>
      </c>
      <c r="B90" s="665">
        <v>322</v>
      </c>
      <c r="C90" s="665"/>
      <c r="D90" s="666">
        <v>12191351</v>
      </c>
      <c r="E90" s="666">
        <v>1262924493</v>
      </c>
    </row>
    <row r="91" spans="1:9" ht="23.25" customHeight="1">
      <c r="A91" s="682" t="s">
        <v>662</v>
      </c>
      <c r="B91" s="665">
        <v>323</v>
      </c>
      <c r="C91" s="665"/>
      <c r="D91" s="666">
        <v>0</v>
      </c>
      <c r="E91" s="666"/>
    </row>
    <row r="92" spans="1:9" ht="23.25" customHeight="1">
      <c r="A92" s="682" t="s">
        <v>663</v>
      </c>
      <c r="B92" s="665">
        <v>324</v>
      </c>
      <c r="C92" s="665"/>
      <c r="D92" s="666">
        <v>0</v>
      </c>
      <c r="E92" s="666"/>
    </row>
    <row r="93" spans="1:9" ht="23.25" customHeight="1">
      <c r="A93" s="661" t="s">
        <v>827</v>
      </c>
      <c r="B93" s="662">
        <v>330</v>
      </c>
      <c r="C93" s="662"/>
      <c r="D93" s="663">
        <v>19583036979</v>
      </c>
      <c r="E93" s="663">
        <v>22241336979</v>
      </c>
      <c r="F93" s="683"/>
    </row>
    <row r="94" spans="1:9" ht="23.25" customHeight="1">
      <c r="A94" s="682" t="s">
        <v>664</v>
      </c>
      <c r="B94" s="665">
        <v>331</v>
      </c>
      <c r="C94" s="684"/>
      <c r="D94" s="666">
        <v>0</v>
      </c>
      <c r="E94" s="666">
        <v>0</v>
      </c>
    </row>
    <row r="95" spans="1:9" ht="23.25" customHeight="1">
      <c r="A95" s="682" t="s">
        <v>665</v>
      </c>
      <c r="B95" s="665">
        <v>332</v>
      </c>
      <c r="C95" s="665"/>
      <c r="D95" s="666">
        <v>0</v>
      </c>
      <c r="E95" s="666">
        <v>0</v>
      </c>
    </row>
    <row r="96" spans="1:9" ht="23.25" customHeight="1">
      <c r="A96" s="682" t="s">
        <v>666</v>
      </c>
      <c r="B96" s="665">
        <v>333</v>
      </c>
      <c r="C96" s="665"/>
      <c r="D96" s="666">
        <v>0</v>
      </c>
      <c r="E96" s="666">
        <v>0</v>
      </c>
    </row>
    <row r="97" spans="1:5" ht="23.25" customHeight="1">
      <c r="A97" s="682" t="s">
        <v>667</v>
      </c>
      <c r="B97" s="665">
        <v>334</v>
      </c>
      <c r="C97" s="665"/>
      <c r="D97" s="666">
        <v>0</v>
      </c>
      <c r="E97" s="666"/>
    </row>
    <row r="98" spans="1:5" ht="23.25" customHeight="1">
      <c r="A98" s="682" t="s">
        <v>668</v>
      </c>
      <c r="B98" s="665">
        <v>335</v>
      </c>
      <c r="C98" s="665" t="s">
        <v>439</v>
      </c>
      <c r="D98" s="666">
        <v>0</v>
      </c>
      <c r="E98" s="663">
        <v>0</v>
      </c>
    </row>
    <row r="99" spans="1:5" ht="23.25" customHeight="1">
      <c r="A99" s="682" t="s">
        <v>669</v>
      </c>
      <c r="B99" s="665">
        <v>336</v>
      </c>
      <c r="C99" s="665"/>
      <c r="D99" s="666">
        <v>0</v>
      </c>
      <c r="E99" s="666">
        <v>0</v>
      </c>
    </row>
    <row r="100" spans="1:5" ht="23.25" customHeight="1">
      <c r="A100" s="682" t="s">
        <v>670</v>
      </c>
      <c r="B100" s="665">
        <v>337</v>
      </c>
      <c r="C100" s="665" t="s">
        <v>440</v>
      </c>
      <c r="D100" s="666">
        <v>0</v>
      </c>
      <c r="E100" s="663">
        <v>0</v>
      </c>
    </row>
    <row r="101" spans="1:5" ht="29.25" customHeight="1">
      <c r="A101" s="682" t="s">
        <v>671</v>
      </c>
      <c r="B101" s="665">
        <v>338</v>
      </c>
      <c r="C101" s="665" t="s">
        <v>432</v>
      </c>
      <c r="D101" s="666">
        <v>19583036979</v>
      </c>
      <c r="E101" s="666">
        <v>22241336979</v>
      </c>
    </row>
    <row r="102" spans="1:5" ht="23.25" customHeight="1">
      <c r="A102" s="682" t="s">
        <v>672</v>
      </c>
      <c r="B102" s="665">
        <v>339</v>
      </c>
      <c r="C102" s="665"/>
      <c r="D102" s="666">
        <v>0</v>
      </c>
      <c r="E102" s="663">
        <v>0</v>
      </c>
    </row>
    <row r="103" spans="1:5" ht="23.25" customHeight="1">
      <c r="A103" s="682" t="s">
        <v>673</v>
      </c>
      <c r="B103" s="665">
        <v>340</v>
      </c>
      <c r="C103" s="665"/>
      <c r="D103" s="666">
        <v>0</v>
      </c>
      <c r="E103" s="663"/>
    </row>
    <row r="104" spans="1:5" ht="23.25" customHeight="1">
      <c r="A104" s="682" t="s">
        <v>674</v>
      </c>
      <c r="B104" s="665">
        <v>341</v>
      </c>
      <c r="C104" s="665"/>
      <c r="D104" s="666">
        <v>0</v>
      </c>
      <c r="E104" s="663"/>
    </row>
    <row r="105" spans="1:5" ht="23.25" customHeight="1">
      <c r="A105" s="682" t="s">
        <v>675</v>
      </c>
      <c r="B105" s="665">
        <v>342</v>
      </c>
      <c r="C105" s="665"/>
      <c r="D105" s="666">
        <v>0</v>
      </c>
      <c r="E105" s="663"/>
    </row>
    <row r="106" spans="1:5" ht="23.25" customHeight="1">
      <c r="A106" s="682" t="s">
        <v>676</v>
      </c>
      <c r="B106" s="665">
        <v>343</v>
      </c>
      <c r="C106" s="665"/>
      <c r="D106" s="666">
        <v>0</v>
      </c>
      <c r="E106" s="663"/>
    </row>
    <row r="107" spans="1:5" s="668" customFormat="1" ht="23.25" customHeight="1">
      <c r="A107" s="661" t="s">
        <v>556</v>
      </c>
      <c r="B107" s="662">
        <v>400</v>
      </c>
      <c r="C107" s="662"/>
      <c r="D107" s="663">
        <v>116317900734.3642</v>
      </c>
      <c r="E107" s="663">
        <f>E108+E126</f>
        <v>113128885195</v>
      </c>
    </row>
    <row r="108" spans="1:5" s="668" customFormat="1" ht="23.25" customHeight="1">
      <c r="A108" s="661" t="s">
        <v>557</v>
      </c>
      <c r="B108" s="662">
        <v>410</v>
      </c>
      <c r="C108" s="662" t="s">
        <v>441</v>
      </c>
      <c r="D108" s="663">
        <v>115067167592.3642</v>
      </c>
      <c r="E108" s="663">
        <f>SUM(E109:E121)</f>
        <v>113128885195</v>
      </c>
    </row>
    <row r="109" spans="1:5" s="667" customFormat="1" ht="23.25" customHeight="1">
      <c r="A109" s="682" t="s">
        <v>677</v>
      </c>
      <c r="B109" s="665">
        <v>411</v>
      </c>
      <c r="C109" s="665"/>
      <c r="D109" s="666">
        <v>130837663658</v>
      </c>
      <c r="E109" s="666">
        <v>149598790000</v>
      </c>
    </row>
    <row r="110" spans="1:5" s="667" customFormat="1" ht="23.25" customHeight="1">
      <c r="A110" s="682" t="s">
        <v>678</v>
      </c>
      <c r="B110" s="665" t="s">
        <v>690</v>
      </c>
      <c r="C110" s="665"/>
      <c r="D110" s="666">
        <v>0</v>
      </c>
      <c r="E110" s="666"/>
    </row>
    <row r="111" spans="1:5" s="667" customFormat="1" ht="23.25" customHeight="1">
      <c r="A111" s="682" t="s">
        <v>679</v>
      </c>
      <c r="B111" s="665" t="s">
        <v>691</v>
      </c>
      <c r="C111" s="665"/>
      <c r="D111" s="666">
        <v>0</v>
      </c>
      <c r="E111" s="666"/>
    </row>
    <row r="112" spans="1:5" s="667" customFormat="1" ht="23.25" customHeight="1">
      <c r="A112" s="664" t="s">
        <v>559</v>
      </c>
      <c r="B112" s="665">
        <v>412</v>
      </c>
      <c r="C112" s="665"/>
      <c r="D112" s="666">
        <v>9468982448</v>
      </c>
      <c r="E112" s="666">
        <v>9468982448</v>
      </c>
    </row>
    <row r="113" spans="1:7" s="667" customFormat="1" ht="26.25" customHeight="1">
      <c r="A113" s="685" t="s">
        <v>680</v>
      </c>
      <c r="B113" s="665">
        <v>413</v>
      </c>
      <c r="C113" s="662"/>
      <c r="D113" s="666">
        <v>19083166875</v>
      </c>
      <c r="E113" s="666">
        <v>322040533</v>
      </c>
    </row>
    <row r="114" spans="1:7" s="667" customFormat="1" ht="23.25" customHeight="1">
      <c r="A114" s="685" t="s">
        <v>681</v>
      </c>
      <c r="B114" s="665">
        <v>414</v>
      </c>
      <c r="C114" s="662"/>
      <c r="D114" s="666">
        <v>-1343970000</v>
      </c>
      <c r="E114" s="666">
        <v>-1343970000</v>
      </c>
    </row>
    <row r="115" spans="1:7" s="667" customFormat="1" ht="23.25" customHeight="1">
      <c r="A115" s="681" t="s">
        <v>682</v>
      </c>
      <c r="B115" s="665">
        <v>415</v>
      </c>
      <c r="C115" s="662"/>
      <c r="D115" s="666">
        <v>0</v>
      </c>
      <c r="E115" s="670"/>
    </row>
    <row r="116" spans="1:7" s="667" customFormat="1" ht="23.25" customHeight="1">
      <c r="A116" s="682" t="s">
        <v>683</v>
      </c>
      <c r="B116" s="665">
        <v>416</v>
      </c>
      <c r="C116" s="662"/>
      <c r="D116" s="666">
        <v>0</v>
      </c>
      <c r="E116" s="666"/>
    </row>
    <row r="117" spans="1:7" ht="23.25" customHeight="1">
      <c r="A117" s="682" t="s">
        <v>684</v>
      </c>
      <c r="B117" s="665">
        <v>417</v>
      </c>
      <c r="C117" s="665"/>
      <c r="D117" s="666">
        <v>899125527</v>
      </c>
      <c r="E117" s="666">
        <v>899125527</v>
      </c>
    </row>
    <row r="118" spans="1:7" s="667" customFormat="1" ht="23.25" customHeight="1">
      <c r="A118" s="682" t="s">
        <v>564</v>
      </c>
      <c r="B118" s="665">
        <v>418</v>
      </c>
      <c r="C118" s="665"/>
      <c r="D118" s="666">
        <v>1075641430</v>
      </c>
      <c r="E118" s="666">
        <v>1075641430</v>
      </c>
    </row>
    <row r="119" spans="1:7" s="667" customFormat="1" ht="23.25" customHeight="1">
      <c r="A119" s="686" t="s">
        <v>685</v>
      </c>
      <c r="B119" s="665">
        <v>419</v>
      </c>
      <c r="C119" s="665"/>
      <c r="D119" s="666">
        <v>0</v>
      </c>
      <c r="E119" s="670"/>
    </row>
    <row r="120" spans="1:7" s="667" customFormat="1" ht="23.25" customHeight="1">
      <c r="A120" s="686" t="s">
        <v>686</v>
      </c>
      <c r="B120" s="665">
        <v>420</v>
      </c>
      <c r="C120" s="665"/>
      <c r="D120" s="666">
        <v>0</v>
      </c>
      <c r="E120" s="666">
        <v>0</v>
      </c>
    </row>
    <row r="121" spans="1:7" s="667" customFormat="1" ht="23.25" customHeight="1">
      <c r="A121" s="664" t="s">
        <v>860</v>
      </c>
      <c r="B121" s="665">
        <v>421</v>
      </c>
      <c r="C121" s="665"/>
      <c r="D121" s="663">
        <v>-44953442345.635803</v>
      </c>
      <c r="E121" s="663">
        <v>-46891724743</v>
      </c>
      <c r="F121" s="687"/>
      <c r="G121" s="687"/>
    </row>
    <row r="122" spans="1:7" s="667" customFormat="1" ht="22.5" customHeight="1">
      <c r="A122" s="682" t="s">
        <v>687</v>
      </c>
      <c r="B122" s="665" t="s">
        <v>692</v>
      </c>
      <c r="C122" s="665"/>
      <c r="D122" s="666"/>
      <c r="E122" s="666">
        <v>-46891724743</v>
      </c>
      <c r="F122" s="699"/>
    </row>
    <row r="123" spans="1:7" s="667" customFormat="1" ht="23.25" customHeight="1">
      <c r="A123" s="682" t="s">
        <v>688</v>
      </c>
      <c r="B123" s="665" t="s">
        <v>693</v>
      </c>
      <c r="C123" s="665"/>
      <c r="D123" s="666"/>
      <c r="E123" s="666"/>
      <c r="F123" s="687"/>
    </row>
    <row r="124" spans="1:7" s="667" customFormat="1" ht="23.25" customHeight="1">
      <c r="A124" s="664" t="s">
        <v>861</v>
      </c>
      <c r="B124" s="665">
        <v>422</v>
      </c>
      <c r="C124" s="665"/>
      <c r="D124" s="666">
        <v>0</v>
      </c>
      <c r="E124" s="666"/>
    </row>
    <row r="125" spans="1:7" s="667" customFormat="1" ht="23.25" customHeight="1">
      <c r="A125" s="682" t="s">
        <v>689</v>
      </c>
      <c r="B125" s="665">
        <v>429</v>
      </c>
      <c r="C125" s="665"/>
      <c r="D125" s="666">
        <v>0</v>
      </c>
      <c r="E125" s="666"/>
    </row>
    <row r="126" spans="1:7" s="668" customFormat="1" ht="23.25" customHeight="1">
      <c r="A126" s="661" t="s">
        <v>568</v>
      </c>
      <c r="B126" s="662">
        <v>430</v>
      </c>
      <c r="C126" s="662"/>
      <c r="D126" s="666">
        <v>1250733142</v>
      </c>
      <c r="E126" s="663">
        <v>0</v>
      </c>
    </row>
    <row r="127" spans="1:7" s="667" customFormat="1" ht="23.25" customHeight="1">
      <c r="A127" s="664" t="s">
        <v>862</v>
      </c>
      <c r="B127" s="665">
        <v>431</v>
      </c>
      <c r="C127" s="665" t="s">
        <v>509</v>
      </c>
      <c r="D127" s="666">
        <v>1250733142</v>
      </c>
      <c r="E127" s="666">
        <v>0</v>
      </c>
    </row>
    <row r="128" spans="1:7" s="667" customFormat="1" ht="23.25" customHeight="1">
      <c r="A128" s="664" t="s">
        <v>252</v>
      </c>
      <c r="B128" s="665">
        <v>432</v>
      </c>
      <c r="C128" s="662"/>
      <c r="D128" s="663">
        <v>0</v>
      </c>
      <c r="E128" s="663"/>
    </row>
    <row r="129" spans="1:5" s="668" customFormat="1" ht="23.25" customHeight="1">
      <c r="A129" s="673" t="s">
        <v>696</v>
      </c>
      <c r="B129" s="673">
        <v>440</v>
      </c>
      <c r="C129" s="673"/>
      <c r="D129" s="688">
        <v>350239712107.10754</v>
      </c>
      <c r="E129" s="688">
        <v>326407619823</v>
      </c>
    </row>
    <row r="130" spans="1:5" ht="17.25" customHeight="1">
      <c r="A130" s="689"/>
      <c r="B130" s="689"/>
      <c r="C130" s="690"/>
      <c r="D130" s="691">
        <f>D129-D75</f>
        <v>0.462890625</v>
      </c>
      <c r="E130" s="691">
        <v>0</v>
      </c>
    </row>
    <row r="131" spans="1:5" ht="17.25" customHeight="1">
      <c r="A131" s="689"/>
      <c r="B131" s="689"/>
      <c r="C131" s="690"/>
      <c r="D131" s="812" t="s">
        <v>930</v>
      </c>
      <c r="E131" s="812"/>
    </row>
    <row r="132" spans="1:5" s="667" customFormat="1" ht="19.5" customHeight="1">
      <c r="A132" s="692" t="s">
        <v>7</v>
      </c>
      <c r="B132" s="692" t="s">
        <v>8</v>
      </c>
      <c r="D132" s="813" t="s">
        <v>582</v>
      </c>
      <c r="E132" s="813"/>
    </row>
    <row r="133" spans="1:5" s="667" customFormat="1" ht="19.5" customHeight="1">
      <c r="A133" s="689"/>
      <c r="B133" s="689"/>
      <c r="C133" s="690"/>
    </row>
    <row r="135" spans="1:5" s="694" customFormat="1" ht="14.25" customHeight="1">
      <c r="A135" s="693"/>
      <c r="B135" s="693"/>
      <c r="D135" s="814"/>
      <c r="E135" s="814"/>
    </row>
    <row r="136" spans="1:5" s="667" customFormat="1" ht="16.5" customHeight="1">
      <c r="A136" s="695" t="s">
        <v>864</v>
      </c>
      <c r="B136" s="812" t="str">
        <f>A136</f>
        <v>Trần Thị Nguồn</v>
      </c>
      <c r="C136" s="812"/>
      <c r="D136" s="811" t="s">
        <v>626</v>
      </c>
      <c r="E136" s="811"/>
    </row>
    <row r="137" spans="1:5" s="667" customFormat="1" ht="16.5" customHeight="1">
      <c r="A137" s="689"/>
      <c r="B137" s="689"/>
      <c r="C137" s="690"/>
      <c r="D137" s="691"/>
      <c r="E137" s="691"/>
    </row>
    <row r="138" spans="1:5" s="667" customFormat="1" ht="16.5" customHeight="1">
      <c r="A138" s="689"/>
      <c r="B138" s="689"/>
      <c r="C138" s="690"/>
      <c r="D138" s="691"/>
      <c r="E138" s="691"/>
    </row>
    <row r="139" spans="1:5" ht="16.5" customHeight="1">
      <c r="A139" s="627"/>
      <c r="B139" s="696"/>
      <c r="D139" s="697"/>
      <c r="E139" s="697"/>
    </row>
    <row r="140" spans="1:5" ht="16.5" customHeight="1">
      <c r="A140" s="698"/>
      <c r="B140" s="698"/>
      <c r="C140" s="698"/>
      <c r="D140" s="697"/>
      <c r="E140" s="697"/>
    </row>
    <row r="142" spans="1:5" s="653" customFormat="1">
      <c r="A142" s="618"/>
      <c r="B142" s="618"/>
      <c r="C142" s="618"/>
    </row>
    <row r="143" spans="1:5" s="653" customFormat="1">
      <c r="A143" s="618"/>
      <c r="B143" s="618"/>
      <c r="C143" s="618"/>
    </row>
    <row r="144" spans="1:5" s="653" customFormat="1">
      <c r="A144" s="618"/>
      <c r="B144" s="618"/>
      <c r="C144" s="618"/>
    </row>
    <row r="145" spans="1:3" s="653" customFormat="1">
      <c r="A145" s="618"/>
      <c r="B145" s="618"/>
      <c r="C145" s="618"/>
    </row>
    <row r="146" spans="1:3" s="653" customFormat="1">
      <c r="A146" s="618"/>
      <c r="B146" s="618"/>
      <c r="C146" s="618"/>
    </row>
    <row r="147" spans="1:3" s="653" customFormat="1">
      <c r="A147" s="618"/>
      <c r="B147" s="618"/>
      <c r="C147" s="618"/>
    </row>
    <row r="148" spans="1:3" s="653" customFormat="1">
      <c r="A148" s="618"/>
      <c r="B148" s="618"/>
      <c r="C148" s="618"/>
    </row>
    <row r="149" spans="1:3" s="653" customFormat="1">
      <c r="A149" s="618"/>
      <c r="B149" s="618"/>
      <c r="C149" s="618"/>
    </row>
    <row r="150" spans="1:3" s="653" customFormat="1">
      <c r="A150" s="618"/>
      <c r="B150" s="618"/>
      <c r="C150" s="618"/>
    </row>
    <row r="151" spans="1:3" s="653" customFormat="1">
      <c r="A151" s="618"/>
      <c r="B151" s="618"/>
      <c r="C151" s="618"/>
    </row>
    <row r="152" spans="1:3" s="653" customFormat="1">
      <c r="A152" s="618"/>
      <c r="B152" s="618"/>
      <c r="C152" s="618"/>
    </row>
    <row r="153" spans="1:3" s="653" customFormat="1">
      <c r="A153" s="618"/>
      <c r="B153" s="618"/>
      <c r="C153" s="618"/>
    </row>
    <row r="154" spans="1:3" s="653" customFormat="1">
      <c r="A154" s="618"/>
      <c r="B154" s="618"/>
      <c r="C154" s="618"/>
    </row>
    <row r="155" spans="1:3" s="653" customFormat="1">
      <c r="A155" s="618"/>
      <c r="B155" s="618"/>
      <c r="C155" s="618"/>
    </row>
    <row r="156" spans="1:3" s="653" customFormat="1">
      <c r="A156" s="618"/>
      <c r="B156" s="618"/>
      <c r="C156" s="618"/>
    </row>
    <row r="157" spans="1:3" s="653" customFormat="1">
      <c r="A157" s="618"/>
      <c r="B157" s="618"/>
      <c r="C157" s="618"/>
    </row>
    <row r="158" spans="1:3" s="653" customFormat="1">
      <c r="A158" s="618"/>
      <c r="B158" s="618"/>
      <c r="C158" s="618"/>
    </row>
    <row r="159" spans="1:3" s="653" customFormat="1">
      <c r="A159" s="618"/>
      <c r="B159" s="618"/>
      <c r="C159" s="618"/>
    </row>
    <row r="160" spans="1:3" s="653" customFormat="1">
      <c r="A160" s="618"/>
      <c r="B160" s="618"/>
      <c r="C160" s="618"/>
    </row>
    <row r="161" spans="1:3" s="653" customFormat="1">
      <c r="A161" s="618"/>
      <c r="B161" s="618"/>
      <c r="C161" s="618"/>
    </row>
    <row r="162" spans="1:3" s="653" customFormat="1">
      <c r="A162" s="618"/>
      <c r="B162" s="618"/>
      <c r="C162" s="618"/>
    </row>
    <row r="163" spans="1:3" s="653" customFormat="1">
      <c r="A163" s="618"/>
      <c r="B163" s="618"/>
      <c r="C163" s="618"/>
    </row>
    <row r="164" spans="1:3" s="653" customFormat="1">
      <c r="A164" s="618"/>
      <c r="B164" s="618"/>
      <c r="C164" s="618"/>
    </row>
    <row r="165" spans="1:3" s="653" customFormat="1">
      <c r="A165" s="618"/>
      <c r="B165" s="618"/>
      <c r="C165" s="618"/>
    </row>
    <row r="166" spans="1:3" s="653" customFormat="1">
      <c r="A166" s="618"/>
      <c r="B166" s="618"/>
      <c r="C166" s="618"/>
    </row>
    <row r="167" spans="1:3" s="653" customFormat="1">
      <c r="A167" s="618"/>
      <c r="B167" s="618"/>
      <c r="C167" s="618"/>
    </row>
    <row r="168" spans="1:3" s="653" customFormat="1">
      <c r="A168" s="618"/>
      <c r="B168" s="618"/>
      <c r="C168" s="618"/>
    </row>
    <row r="169" spans="1:3" s="653" customFormat="1">
      <c r="A169" s="618"/>
      <c r="B169" s="618"/>
      <c r="C169" s="618"/>
    </row>
    <row r="170" spans="1:3" s="653" customFormat="1">
      <c r="A170" s="618"/>
      <c r="B170" s="618"/>
      <c r="C170" s="618"/>
    </row>
    <row r="171" spans="1:3" s="653" customFormat="1">
      <c r="A171" s="618"/>
      <c r="B171" s="618"/>
      <c r="C171" s="618"/>
    </row>
    <row r="172" spans="1:3" s="653" customFormat="1">
      <c r="A172" s="618"/>
      <c r="B172" s="618"/>
      <c r="C172" s="618"/>
    </row>
    <row r="173" spans="1:3" s="653" customFormat="1">
      <c r="A173" s="618"/>
      <c r="B173" s="618"/>
      <c r="C173" s="618"/>
    </row>
    <row r="174" spans="1:3" s="653" customFormat="1">
      <c r="A174" s="618"/>
      <c r="B174" s="618"/>
      <c r="C174" s="618"/>
    </row>
    <row r="175" spans="1:3" s="653" customFormat="1">
      <c r="A175" s="618"/>
      <c r="B175" s="618"/>
      <c r="C175" s="618"/>
    </row>
    <row r="176" spans="1:3" s="653" customFormat="1">
      <c r="A176" s="618"/>
      <c r="B176" s="618"/>
      <c r="C176" s="618"/>
    </row>
    <row r="177" spans="1:3" s="653" customFormat="1">
      <c r="A177" s="618"/>
      <c r="B177" s="618"/>
      <c r="C177" s="618"/>
    </row>
    <row r="178" spans="1:3" s="653" customFormat="1">
      <c r="A178" s="618"/>
      <c r="B178" s="618"/>
      <c r="C178" s="618"/>
    </row>
    <row r="179" spans="1:3" s="653" customFormat="1">
      <c r="A179" s="618"/>
      <c r="B179" s="618"/>
      <c r="C179" s="618"/>
    </row>
    <row r="180" spans="1:3" s="653" customFormat="1">
      <c r="A180" s="618"/>
      <c r="B180" s="618"/>
      <c r="C180" s="618"/>
    </row>
    <row r="181" spans="1:3" s="653" customFormat="1">
      <c r="A181" s="618"/>
      <c r="B181" s="618"/>
      <c r="C181" s="618"/>
    </row>
    <row r="182" spans="1:3" s="653" customFormat="1">
      <c r="A182" s="618"/>
      <c r="B182" s="618"/>
      <c r="C182" s="618"/>
    </row>
    <row r="183" spans="1:3" s="653" customFormat="1">
      <c r="A183" s="618"/>
      <c r="B183" s="618"/>
      <c r="C183" s="618"/>
    </row>
    <row r="184" spans="1:3" s="653" customFormat="1">
      <c r="A184" s="618"/>
      <c r="B184" s="618"/>
      <c r="C184" s="618"/>
    </row>
    <row r="185" spans="1:3" s="653" customFormat="1">
      <c r="A185" s="618"/>
      <c r="B185" s="618"/>
      <c r="C185" s="618"/>
    </row>
    <row r="186" spans="1:3" s="653" customFormat="1">
      <c r="A186" s="618"/>
      <c r="B186" s="618"/>
      <c r="C186" s="618"/>
    </row>
    <row r="187" spans="1:3" s="653" customFormat="1">
      <c r="A187" s="618"/>
      <c r="B187" s="618"/>
      <c r="C187" s="618"/>
    </row>
    <row r="188" spans="1:3" s="653" customFormat="1">
      <c r="A188" s="618"/>
      <c r="B188" s="618"/>
      <c r="C188" s="618"/>
    </row>
    <row r="189" spans="1:3" s="653" customFormat="1">
      <c r="A189" s="618"/>
      <c r="B189" s="618"/>
      <c r="C189" s="618"/>
    </row>
    <row r="190" spans="1:3" s="653" customFormat="1">
      <c r="A190" s="618"/>
      <c r="B190" s="618"/>
      <c r="C190" s="618"/>
    </row>
    <row r="191" spans="1:3" s="653" customFormat="1">
      <c r="A191" s="618"/>
      <c r="B191" s="618"/>
      <c r="C191" s="618"/>
    </row>
    <row r="192" spans="1:3" s="653" customFormat="1">
      <c r="A192" s="618"/>
      <c r="B192" s="618"/>
      <c r="C192" s="618"/>
    </row>
    <row r="193" spans="1:3" s="653" customFormat="1">
      <c r="A193" s="618"/>
      <c r="B193" s="618"/>
      <c r="C193" s="618"/>
    </row>
    <row r="194" spans="1:3" s="653" customFormat="1">
      <c r="A194" s="618"/>
      <c r="B194" s="618"/>
      <c r="C194" s="618"/>
    </row>
    <row r="195" spans="1:3" s="653" customFormat="1">
      <c r="A195" s="618"/>
      <c r="B195" s="618"/>
      <c r="C195" s="618"/>
    </row>
    <row r="196" spans="1:3" s="653" customFormat="1">
      <c r="A196" s="618"/>
      <c r="B196" s="618"/>
      <c r="C196" s="618"/>
    </row>
    <row r="197" spans="1:3" s="653" customFormat="1">
      <c r="A197" s="618"/>
      <c r="B197" s="618"/>
      <c r="C197" s="618"/>
    </row>
    <row r="198" spans="1:3" s="653" customFormat="1">
      <c r="A198" s="618"/>
      <c r="B198" s="618"/>
      <c r="C198" s="618"/>
    </row>
    <row r="199" spans="1:3" s="653" customFormat="1">
      <c r="A199" s="618"/>
      <c r="B199" s="618"/>
      <c r="C199" s="618"/>
    </row>
    <row r="200" spans="1:3" s="653" customFormat="1">
      <c r="A200" s="618"/>
      <c r="B200" s="618"/>
      <c r="C200" s="618"/>
    </row>
    <row r="201" spans="1:3" s="653" customFormat="1">
      <c r="A201" s="618"/>
      <c r="B201" s="618"/>
      <c r="C201" s="618"/>
    </row>
    <row r="202" spans="1:3" s="653" customFormat="1">
      <c r="A202" s="618"/>
      <c r="B202" s="618"/>
      <c r="C202" s="618"/>
    </row>
    <row r="203" spans="1:3" s="653" customFormat="1">
      <c r="A203" s="618"/>
      <c r="B203" s="618"/>
      <c r="C203" s="618"/>
    </row>
    <row r="204" spans="1:3" s="653" customFormat="1">
      <c r="A204" s="618"/>
      <c r="B204" s="618"/>
      <c r="C204" s="618"/>
    </row>
    <row r="205" spans="1:3" s="653" customFormat="1">
      <c r="A205" s="618"/>
      <c r="B205" s="618"/>
      <c r="C205" s="618"/>
    </row>
    <row r="206" spans="1:3" s="653" customFormat="1">
      <c r="A206" s="618"/>
      <c r="B206" s="618"/>
      <c r="C206" s="618"/>
    </row>
    <row r="207" spans="1:3" s="653" customFormat="1">
      <c r="A207" s="618"/>
      <c r="B207" s="618"/>
      <c r="C207" s="618"/>
    </row>
    <row r="208" spans="1:3" s="653" customFormat="1">
      <c r="A208" s="618"/>
      <c r="B208" s="618"/>
      <c r="C208" s="618"/>
    </row>
    <row r="209" spans="1:3" s="653" customFormat="1">
      <c r="A209" s="618"/>
      <c r="B209" s="618"/>
      <c r="C209" s="618"/>
    </row>
    <row r="210" spans="1:3" s="653" customFormat="1">
      <c r="A210" s="618"/>
      <c r="B210" s="618"/>
      <c r="C210" s="618"/>
    </row>
    <row r="211" spans="1:3" s="653" customFormat="1">
      <c r="A211" s="618"/>
      <c r="B211" s="618"/>
      <c r="C211" s="618"/>
    </row>
    <row r="212" spans="1:3" s="653" customFormat="1">
      <c r="A212" s="618"/>
      <c r="B212" s="618"/>
      <c r="C212" s="618"/>
    </row>
    <row r="213" spans="1:3" s="653" customFormat="1">
      <c r="A213" s="618"/>
      <c r="B213" s="618"/>
      <c r="C213" s="618"/>
    </row>
    <row r="214" spans="1:3" s="653" customFormat="1">
      <c r="A214" s="618"/>
      <c r="B214" s="618"/>
      <c r="C214" s="618"/>
    </row>
    <row r="215" spans="1:3" s="653" customFormat="1">
      <c r="A215" s="618"/>
      <c r="B215" s="618"/>
      <c r="C215" s="618"/>
    </row>
    <row r="216" spans="1:3" s="653" customFormat="1">
      <c r="A216" s="618"/>
      <c r="B216" s="618"/>
      <c r="C216" s="618"/>
    </row>
  </sheetData>
  <mergeCells count="9">
    <mergeCell ref="A6:E6"/>
    <mergeCell ref="A7:E7"/>
    <mergeCell ref="A8:E8"/>
    <mergeCell ref="A9:E9"/>
    <mergeCell ref="D136:E136"/>
    <mergeCell ref="B136:C136"/>
    <mergeCell ref="D131:E131"/>
    <mergeCell ref="D132:E132"/>
    <mergeCell ref="D135:E135"/>
  </mergeCells>
  <pageMargins left="0.45" right="0.2" top="0" bottom="0" header="0.22" footer="0.27"/>
  <pageSetup paperSize="9" orientation="portrait" useFirstPageNumber="1" r:id="rId1"/>
  <headerFooter alignWithMargins="0">
    <oddFooter>&amp;RBảng CĐKT - 2015- &amp;P&amp;3</oddFooter>
  </headerFooter>
</worksheet>
</file>

<file path=xl/worksheets/sheet5.xml><?xml version="1.0" encoding="utf-8"?>
<worksheet xmlns="http://schemas.openxmlformats.org/spreadsheetml/2006/main" xmlns:r="http://schemas.openxmlformats.org/officeDocument/2006/relationships">
  <sheetPr codeName="Sheet10">
    <tabColor rgb="FF0070C0"/>
  </sheetPr>
  <dimension ref="A1:Q42"/>
  <sheetViews>
    <sheetView topLeftCell="A10" workbookViewId="0">
      <selection activeCell="F27" sqref="F27"/>
    </sheetView>
  </sheetViews>
  <sheetFormatPr defaultRowHeight="26.25" customHeight="1"/>
  <cols>
    <col min="1" max="1" width="39.7109375" style="457" customWidth="1"/>
    <col min="2" max="2" width="5.7109375" style="390" customWidth="1"/>
    <col min="3" max="3" width="8" style="390" customWidth="1"/>
    <col min="4" max="4" width="16.42578125" style="390" customWidth="1"/>
    <col min="5" max="5" width="17.140625" style="564" customWidth="1"/>
    <col min="6" max="6" width="18" style="766" customWidth="1"/>
    <col min="7" max="7" width="17.85546875" style="564" customWidth="1"/>
    <col min="8" max="8" width="9.140625" style="390"/>
    <col min="9" max="9" width="19.5703125" style="390" customWidth="1"/>
    <col min="10" max="16384" width="9.140625" style="390"/>
  </cols>
  <sheetData>
    <row r="1" spans="1:17" ht="18.75" customHeight="1">
      <c r="A1" s="396" t="s">
        <v>522</v>
      </c>
      <c r="B1" s="540"/>
      <c r="C1" s="540"/>
      <c r="D1" s="540"/>
      <c r="E1" s="541"/>
      <c r="F1" s="752"/>
      <c r="G1" s="541"/>
    </row>
    <row r="2" spans="1:17" ht="23.25" customHeight="1">
      <c r="A2" s="396" t="s">
        <v>132</v>
      </c>
      <c r="B2" s="553"/>
      <c r="C2" s="553"/>
      <c r="D2" s="553"/>
      <c r="E2" s="554"/>
      <c r="F2" s="753"/>
      <c r="G2" s="554"/>
    </row>
    <row r="3" spans="1:17" ht="32.25" customHeight="1">
      <c r="A3" s="821" t="s">
        <v>348</v>
      </c>
      <c r="B3" s="821"/>
      <c r="C3" s="821"/>
      <c r="D3" s="821"/>
      <c r="E3" s="821"/>
      <c r="F3" s="821"/>
      <c r="G3" s="821"/>
    </row>
    <row r="4" spans="1:17" ht="18.75" customHeight="1">
      <c r="A4" s="822" t="s">
        <v>929</v>
      </c>
      <c r="B4" s="822"/>
      <c r="C4" s="822"/>
      <c r="D4" s="822"/>
      <c r="E4" s="822"/>
      <c r="F4" s="822"/>
      <c r="G4" s="822"/>
    </row>
    <row r="5" spans="1:17" ht="25.5" customHeight="1">
      <c r="A5" s="820"/>
      <c r="B5" s="820"/>
      <c r="C5" s="820"/>
      <c r="D5" s="820"/>
      <c r="E5" s="820"/>
      <c r="F5" s="754"/>
      <c r="G5" s="542" t="s">
        <v>514</v>
      </c>
    </row>
    <row r="6" spans="1:17" ht="42.75" customHeight="1">
      <c r="A6" s="565" t="s">
        <v>828</v>
      </c>
      <c r="B6" s="566" t="s">
        <v>829</v>
      </c>
      <c r="C6" s="567" t="s">
        <v>711</v>
      </c>
      <c r="D6" s="568" t="s">
        <v>595</v>
      </c>
      <c r="E6" s="569" t="s">
        <v>596</v>
      </c>
      <c r="F6" s="570" t="s">
        <v>597</v>
      </c>
      <c r="G6" s="570" t="s">
        <v>598</v>
      </c>
    </row>
    <row r="7" spans="1:17" s="405" customFormat="1" ht="19.5" customHeight="1">
      <c r="A7" s="571"/>
      <c r="B7" s="572"/>
      <c r="C7" s="572"/>
      <c r="D7" s="573" t="s">
        <v>891</v>
      </c>
      <c r="E7" s="573" t="s">
        <v>892</v>
      </c>
      <c r="F7" s="755" t="s">
        <v>890</v>
      </c>
      <c r="G7" s="573" t="s">
        <v>893</v>
      </c>
    </row>
    <row r="8" spans="1:17" ht="16.5" customHeight="1">
      <c r="A8" s="571">
        <v>2</v>
      </c>
      <c r="B8" s="572">
        <v>3</v>
      </c>
      <c r="C8" s="572">
        <v>4</v>
      </c>
      <c r="D8" s="744">
        <v>5</v>
      </c>
      <c r="E8" s="744">
        <v>6</v>
      </c>
      <c r="F8" s="756">
        <v>7</v>
      </c>
      <c r="G8" s="744">
        <v>8</v>
      </c>
    </row>
    <row r="9" spans="1:17" ht="31.5" customHeight="1">
      <c r="A9" s="543" t="s">
        <v>469</v>
      </c>
      <c r="B9" s="544" t="s">
        <v>237</v>
      </c>
      <c r="C9" s="636" t="s">
        <v>868</v>
      </c>
      <c r="D9" s="745">
        <v>52426575447.727272</v>
      </c>
      <c r="E9" s="745">
        <v>71980570350</v>
      </c>
      <c r="F9" s="757">
        <v>226915505438.60373</v>
      </c>
      <c r="G9" s="746">
        <v>168647395785</v>
      </c>
    </row>
    <row r="10" spans="1:17" ht="28.5" customHeight="1">
      <c r="A10" s="543" t="s">
        <v>468</v>
      </c>
      <c r="B10" s="545" t="s">
        <v>238</v>
      </c>
      <c r="C10" s="545"/>
      <c r="D10" s="556">
        <v>2281818</v>
      </c>
      <c r="E10" s="556"/>
      <c r="F10" s="758">
        <v>2281818</v>
      </c>
      <c r="G10" s="556"/>
    </row>
    <row r="11" spans="1:17" ht="37.5" customHeight="1">
      <c r="A11" s="288" t="s">
        <v>470</v>
      </c>
      <c r="B11" s="289" t="s">
        <v>263</v>
      </c>
      <c r="C11" s="289"/>
      <c r="D11" s="555">
        <v>52424293629.727272</v>
      </c>
      <c r="E11" s="555">
        <v>71980570350</v>
      </c>
      <c r="F11" s="759">
        <v>226913223620.60373</v>
      </c>
      <c r="G11" s="557">
        <v>168647395785</v>
      </c>
    </row>
    <row r="12" spans="1:17" ht="20.25" customHeight="1">
      <c r="A12" s="543" t="s">
        <v>471</v>
      </c>
      <c r="B12" s="544" t="s">
        <v>264</v>
      </c>
      <c r="C12" s="544"/>
      <c r="D12" s="556">
        <v>38159690893.66436</v>
      </c>
      <c r="E12" s="556">
        <v>63040271645</v>
      </c>
      <c r="F12" s="758">
        <v>191707010812.05246</v>
      </c>
      <c r="G12" s="574">
        <v>161455421964</v>
      </c>
    </row>
    <row r="13" spans="1:17" ht="36.75" customHeight="1">
      <c r="A13" s="288" t="s">
        <v>472</v>
      </c>
      <c r="B13" s="289" t="s">
        <v>313</v>
      </c>
      <c r="C13" s="289"/>
      <c r="D13" s="555">
        <v>14264602736.062914</v>
      </c>
      <c r="E13" s="555">
        <v>8940298705</v>
      </c>
      <c r="F13" s="759">
        <v>35206212808.551186</v>
      </c>
      <c r="G13" s="555">
        <v>7191973821</v>
      </c>
      <c r="Q13" s="453"/>
    </row>
    <row r="14" spans="1:17" ht="16.5" customHeight="1">
      <c r="A14" s="543" t="s">
        <v>473</v>
      </c>
      <c r="B14" s="544" t="s">
        <v>314</v>
      </c>
      <c r="C14" s="544"/>
      <c r="D14" s="558">
        <v>7020949942.3500004</v>
      </c>
      <c r="E14" s="556">
        <v>3555283</v>
      </c>
      <c r="F14" s="758">
        <v>7024910482.3500004</v>
      </c>
      <c r="G14" s="556">
        <v>48531255</v>
      </c>
    </row>
    <row r="15" spans="1:17" ht="16.5" customHeight="1">
      <c r="A15" s="543" t="s">
        <v>474</v>
      </c>
      <c r="B15" s="544" t="s">
        <v>315</v>
      </c>
      <c r="C15" s="544"/>
      <c r="D15" s="558">
        <v>3528637589.8000002</v>
      </c>
      <c r="E15" s="556">
        <v>3701100509</v>
      </c>
      <c r="F15" s="758">
        <v>12413025353.799999</v>
      </c>
      <c r="G15" s="556">
        <v>15212087838</v>
      </c>
    </row>
    <row r="16" spans="1:17" ht="16.5" customHeight="1">
      <c r="A16" s="546" t="s">
        <v>475</v>
      </c>
      <c r="B16" s="544" t="s">
        <v>316</v>
      </c>
      <c r="C16" s="544"/>
      <c r="D16" s="558">
        <f>D15</f>
        <v>3528637589.8000002</v>
      </c>
      <c r="E16" s="556">
        <v>3701100509</v>
      </c>
      <c r="F16" s="758">
        <v>12413025353.799999</v>
      </c>
      <c r="G16" s="556">
        <v>15079726426</v>
      </c>
    </row>
    <row r="17" spans="1:9" ht="16.5" customHeight="1">
      <c r="A17" s="546" t="s">
        <v>457</v>
      </c>
      <c r="B17" s="544" t="s">
        <v>458</v>
      </c>
      <c r="C17" s="544"/>
      <c r="D17" s="332">
        <v>0</v>
      </c>
      <c r="E17" s="747"/>
      <c r="F17" s="759">
        <v>0</v>
      </c>
      <c r="G17" s="747"/>
    </row>
    <row r="18" spans="1:9" ht="17.25" customHeight="1">
      <c r="A18" s="543" t="s">
        <v>476</v>
      </c>
      <c r="B18" s="544" t="s">
        <v>318</v>
      </c>
      <c r="C18" s="544"/>
      <c r="D18" s="558">
        <v>1049665600.3198719</v>
      </c>
      <c r="E18" s="743">
        <v>1537473540</v>
      </c>
      <c r="F18" s="759">
        <v>5221190723.4448719</v>
      </c>
      <c r="G18" s="743">
        <v>5739367763</v>
      </c>
    </row>
    <row r="19" spans="1:9" ht="16.5" customHeight="1">
      <c r="A19" s="543" t="s">
        <v>477</v>
      </c>
      <c r="B19" s="544" t="s">
        <v>138</v>
      </c>
      <c r="C19" s="544"/>
      <c r="D19" s="558">
        <v>2322962315.5840278</v>
      </c>
      <c r="E19" s="556">
        <v>5375614420</v>
      </c>
      <c r="F19" s="759">
        <v>13986407267.238703</v>
      </c>
      <c r="G19" s="556">
        <v>19502748066</v>
      </c>
    </row>
    <row r="20" spans="1:9" s="396" customFormat="1" ht="33.75" customHeight="1">
      <c r="A20" s="290" t="s">
        <v>478</v>
      </c>
      <c r="B20" s="289" t="s">
        <v>319</v>
      </c>
      <c r="C20" s="289"/>
      <c r="D20" s="555">
        <v>14384287172.709015</v>
      </c>
      <c r="E20" s="555">
        <v>-1670334481</v>
      </c>
      <c r="F20" s="759">
        <v>10610499946.417618</v>
      </c>
      <c r="G20" s="555">
        <v>-33213698591</v>
      </c>
      <c r="I20" s="767"/>
    </row>
    <row r="21" spans="1:9" ht="18" customHeight="1">
      <c r="A21" s="543" t="s">
        <v>479</v>
      </c>
      <c r="B21" s="544" t="s">
        <v>320</v>
      </c>
      <c r="C21" s="544"/>
      <c r="D21" s="558">
        <v>4040643941</v>
      </c>
      <c r="E21" s="555">
        <v>3075309418</v>
      </c>
      <c r="F21" s="758">
        <v>14989865059</v>
      </c>
      <c r="G21" s="555">
        <v>5109518964</v>
      </c>
    </row>
    <row r="22" spans="1:9" ht="17.25" customHeight="1">
      <c r="A22" s="543" t="s">
        <v>480</v>
      </c>
      <c r="B22" s="544" t="s">
        <v>321</v>
      </c>
      <c r="C22" s="544"/>
      <c r="D22" s="558">
        <v>5786320917.3909359</v>
      </c>
      <c r="E22" s="556">
        <v>1346203291</v>
      </c>
      <c r="F22" s="758">
        <v>23635526960.897835</v>
      </c>
      <c r="G22" s="556">
        <v>2761846573</v>
      </c>
    </row>
    <row r="23" spans="1:9" ht="18.75" customHeight="1">
      <c r="A23" s="290" t="s">
        <v>481</v>
      </c>
      <c r="B23" s="289" t="s">
        <v>322</v>
      </c>
      <c r="C23" s="544"/>
      <c r="D23" s="559">
        <v>-1745676976.3909364</v>
      </c>
      <c r="E23" s="556">
        <v>1729106127</v>
      </c>
      <c r="F23" s="759">
        <v>-8645661901.8978348</v>
      </c>
      <c r="G23" s="556">
        <v>2347672391</v>
      </c>
    </row>
    <row r="24" spans="1:9" ht="31.5" customHeight="1">
      <c r="A24" s="291" t="s">
        <v>482</v>
      </c>
      <c r="B24" s="289" t="s">
        <v>323</v>
      </c>
      <c r="C24" s="637" t="s">
        <v>869</v>
      </c>
      <c r="D24" s="395">
        <v>12638610196.318077</v>
      </c>
      <c r="E24" s="395">
        <v>58771646</v>
      </c>
      <c r="F24" s="759">
        <v>1964838044.519783</v>
      </c>
      <c r="G24" s="395">
        <v>-30866026200</v>
      </c>
    </row>
    <row r="25" spans="1:9" ht="18" customHeight="1">
      <c r="A25" s="543" t="s">
        <v>465</v>
      </c>
      <c r="B25" s="544" t="s">
        <v>324</v>
      </c>
      <c r="C25" s="544"/>
      <c r="D25" s="556">
        <v>0</v>
      </c>
      <c r="E25" s="556"/>
      <c r="F25" s="759">
        <v>0</v>
      </c>
      <c r="G25" s="556"/>
    </row>
    <row r="26" spans="1:9" ht="16.5" customHeight="1">
      <c r="A26" s="543" t="s">
        <v>466</v>
      </c>
      <c r="B26" s="544" t="s">
        <v>394</v>
      </c>
      <c r="C26" s="544"/>
      <c r="D26" s="556">
        <v>0</v>
      </c>
      <c r="E26" s="556"/>
      <c r="F26" s="759">
        <v>0</v>
      </c>
      <c r="G26" s="556"/>
    </row>
    <row r="27" spans="1:9" ht="33" customHeight="1">
      <c r="A27" s="288" t="s">
        <v>483</v>
      </c>
      <c r="B27" s="547" t="s">
        <v>325</v>
      </c>
      <c r="C27" s="547"/>
      <c r="D27" s="548">
        <v>12638610196.318077</v>
      </c>
      <c r="E27" s="548">
        <v>58771646</v>
      </c>
      <c r="F27" s="759">
        <v>1964838044.519783</v>
      </c>
      <c r="G27" s="548">
        <v>-30866026200</v>
      </c>
      <c r="I27" s="453"/>
    </row>
    <row r="28" spans="1:9" ht="21.75" customHeight="1">
      <c r="A28" s="575" t="s">
        <v>459</v>
      </c>
      <c r="B28" s="576" t="s">
        <v>822</v>
      </c>
      <c r="C28" s="547"/>
      <c r="D28" s="548">
        <v>0</v>
      </c>
      <c r="E28" s="548"/>
      <c r="F28" s="548"/>
      <c r="G28" s="548"/>
    </row>
    <row r="29" spans="1:9" ht="29.25" customHeight="1">
      <c r="A29" s="575" t="s">
        <v>460</v>
      </c>
      <c r="B29" s="576" t="s">
        <v>463</v>
      </c>
      <c r="C29" s="547"/>
      <c r="D29" s="548">
        <v>0</v>
      </c>
      <c r="E29" s="548"/>
      <c r="F29" s="548"/>
      <c r="G29" s="548"/>
    </row>
    <row r="30" spans="1:9" ht="21.75" customHeight="1">
      <c r="A30" s="575" t="s">
        <v>461</v>
      </c>
      <c r="B30" s="576" t="s">
        <v>395</v>
      </c>
      <c r="C30" s="547"/>
      <c r="D30" s="548">
        <v>0</v>
      </c>
      <c r="E30" s="548"/>
      <c r="F30" s="548"/>
      <c r="G30" s="548"/>
    </row>
    <row r="31" spans="1:9" ht="21.75" customHeight="1">
      <c r="A31" s="749" t="s">
        <v>462</v>
      </c>
      <c r="B31" s="750" t="s">
        <v>464</v>
      </c>
      <c r="C31" s="751"/>
      <c r="D31" s="748">
        <v>0</v>
      </c>
      <c r="E31" s="748"/>
      <c r="F31" s="748"/>
      <c r="G31" s="748"/>
    </row>
    <row r="32" spans="1:9" ht="15" customHeight="1">
      <c r="A32" s="549"/>
      <c r="B32" s="333"/>
      <c r="C32" s="333"/>
      <c r="D32" s="333"/>
      <c r="E32" s="334"/>
      <c r="F32" s="760"/>
      <c r="G32" s="334"/>
    </row>
    <row r="33" spans="1:7" ht="15" customHeight="1">
      <c r="A33" s="549"/>
      <c r="B33" s="333"/>
      <c r="C33" s="333"/>
      <c r="D33" s="335"/>
      <c r="E33" s="334"/>
      <c r="F33" s="761" t="s">
        <v>928</v>
      </c>
      <c r="G33" s="334"/>
    </row>
    <row r="34" spans="1:7" ht="20.25" customHeight="1">
      <c r="A34" s="397" t="s">
        <v>35</v>
      </c>
      <c r="B34" s="550"/>
      <c r="C34" s="388"/>
      <c r="D34" s="399"/>
      <c r="E34" s="399"/>
      <c r="F34" s="819" t="s">
        <v>582</v>
      </c>
      <c r="G34" s="819"/>
    </row>
    <row r="35" spans="1:7" ht="20.25" customHeight="1">
      <c r="A35" s="504"/>
      <c r="B35" s="336"/>
      <c r="C35" s="336"/>
      <c r="D35" s="336"/>
      <c r="E35" s="337"/>
      <c r="F35" s="762"/>
      <c r="G35" s="337"/>
    </row>
    <row r="36" spans="1:7" ht="20.25" customHeight="1">
      <c r="A36" s="504"/>
      <c r="B36" s="504"/>
      <c r="C36" s="504"/>
      <c r="D36" s="504"/>
      <c r="E36" s="504"/>
      <c r="F36" s="763"/>
      <c r="G36" s="504"/>
    </row>
    <row r="37" spans="1:7" ht="18" customHeight="1">
      <c r="A37" s="614" t="s">
        <v>864</v>
      </c>
      <c r="B37" s="308"/>
      <c r="C37" s="824" t="str">
        <f>A37</f>
        <v>Trần Thị Nguồn</v>
      </c>
      <c r="D37" s="824"/>
      <c r="E37" s="615"/>
      <c r="F37" s="823" t="s">
        <v>626</v>
      </c>
      <c r="G37" s="823"/>
    </row>
    <row r="38" spans="1:7" ht="21" customHeight="1">
      <c r="A38" s="560"/>
      <c r="B38" s="333"/>
      <c r="C38" s="333"/>
      <c r="D38" s="551"/>
      <c r="E38" s="552"/>
      <c r="F38" s="760"/>
      <c r="G38" s="339"/>
    </row>
    <row r="39" spans="1:7" ht="21.75" customHeight="1">
      <c r="B39" s="561"/>
      <c r="C39" s="561"/>
      <c r="D39" s="495"/>
      <c r="E39" s="495"/>
      <c r="F39" s="764"/>
      <c r="G39" s="563"/>
    </row>
    <row r="40" spans="1:7" ht="26.25" customHeight="1">
      <c r="B40" s="561"/>
      <c r="C40" s="561"/>
      <c r="D40" s="402"/>
      <c r="E40" s="495"/>
      <c r="F40" s="765"/>
      <c r="G40" s="495"/>
    </row>
    <row r="41" spans="1:7" ht="26.25" customHeight="1">
      <c r="B41" s="561"/>
      <c r="C41" s="561"/>
      <c r="D41" s="561"/>
      <c r="E41" s="562"/>
      <c r="F41" s="765"/>
      <c r="G41" s="563"/>
    </row>
    <row r="42" spans="1:7" ht="26.25" customHeight="1">
      <c r="B42" s="561"/>
      <c r="C42" s="561"/>
      <c r="D42" s="561"/>
      <c r="E42" s="562"/>
      <c r="F42" s="764"/>
      <c r="G42" s="563"/>
    </row>
  </sheetData>
  <mergeCells count="6">
    <mergeCell ref="F34:G34"/>
    <mergeCell ref="A5:E5"/>
    <mergeCell ref="A3:G3"/>
    <mergeCell ref="A4:G4"/>
    <mergeCell ref="F37:G37"/>
    <mergeCell ref="C37:D37"/>
  </mergeCells>
  <phoneticPr fontId="11" type="noConversion"/>
  <pageMargins left="0.21" right="0.22" top="0.27" bottom="0.21" header="0.22" footer="0.16"/>
  <pageSetup paperSize="9" scale="8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sheetPr codeName="Sheet15">
    <tabColor rgb="FF0070C0"/>
  </sheetPr>
  <dimension ref="A1:E68"/>
  <sheetViews>
    <sheetView tabSelected="1" topLeftCell="A7" workbookViewId="0">
      <pane xSplit="5" ySplit="8" topLeftCell="F51" activePane="bottomRight" state="frozen"/>
      <selection activeCell="A7" sqref="A7"/>
      <selection pane="topRight" activeCell="F7" sqref="F7"/>
      <selection pane="bottomLeft" activeCell="A15" sqref="A15"/>
      <selection pane="bottomRight" activeCell="A66" sqref="A66"/>
    </sheetView>
  </sheetViews>
  <sheetFormatPr defaultRowHeight="12.75"/>
  <cols>
    <col min="1" max="1" width="47.5703125" style="392" customWidth="1"/>
    <col min="2" max="3" width="7.140625" style="403" customWidth="1"/>
    <col min="4" max="4" width="19.85546875" style="390" customWidth="1"/>
    <col min="5" max="5" width="19.7109375" style="405" customWidth="1"/>
    <col min="6" max="6" width="16" style="390" customWidth="1"/>
    <col min="7" max="16384" width="9.140625" style="390"/>
  </cols>
  <sheetData>
    <row r="1" spans="1:5">
      <c r="A1" s="391" t="s">
        <v>522</v>
      </c>
    </row>
    <row r="2" spans="1:5">
      <c r="A2" s="391" t="s">
        <v>132</v>
      </c>
    </row>
    <row r="5" spans="1:5" ht="5.25" customHeight="1"/>
    <row r="6" spans="1:5" ht="22.5" customHeight="1">
      <c r="A6" s="825" t="s">
        <v>167</v>
      </c>
      <c r="B6" s="825"/>
      <c r="C6" s="825"/>
      <c r="D6" s="825"/>
      <c r="E6" s="825"/>
    </row>
    <row r="7" spans="1:5" ht="18" customHeight="1">
      <c r="A7" s="822" t="s">
        <v>253</v>
      </c>
      <c r="B7" s="822"/>
      <c r="C7" s="822"/>
      <c r="D7" s="822"/>
      <c r="E7" s="822"/>
    </row>
    <row r="8" spans="1:5" ht="18" customHeight="1">
      <c r="A8" s="822" t="s">
        <v>131</v>
      </c>
      <c r="B8" s="822"/>
      <c r="C8" s="822"/>
      <c r="D8" s="822"/>
      <c r="E8" s="822"/>
    </row>
    <row r="9" spans="1:5" ht="15">
      <c r="A9" s="826" t="s">
        <v>694</v>
      </c>
      <c r="B9" s="826"/>
      <c r="C9" s="826"/>
      <c r="D9" s="826"/>
      <c r="E9" s="826"/>
    </row>
    <row r="10" spans="1:5">
      <c r="E10" s="406" t="s">
        <v>514</v>
      </c>
    </row>
    <row r="11" spans="1:5" ht="3" customHeight="1"/>
    <row r="12" spans="1:5" s="389" customFormat="1" ht="34.5" customHeight="1">
      <c r="A12" s="407" t="s">
        <v>828</v>
      </c>
      <c r="B12" s="408" t="s">
        <v>829</v>
      </c>
      <c r="C12" s="408" t="s">
        <v>515</v>
      </c>
      <c r="D12" s="408" t="s">
        <v>339</v>
      </c>
      <c r="E12" s="409" t="s">
        <v>338</v>
      </c>
    </row>
    <row r="13" spans="1:5" s="389" customFormat="1" ht="26.25" customHeight="1">
      <c r="A13" s="407"/>
      <c r="B13" s="408"/>
      <c r="C13" s="408"/>
      <c r="D13" s="408" t="s">
        <v>890</v>
      </c>
      <c r="E13" s="410">
        <v>42004</v>
      </c>
    </row>
    <row r="14" spans="1:5" s="396" customFormat="1" ht="15.75" customHeight="1">
      <c r="A14" s="400">
        <v>1</v>
      </c>
      <c r="B14" s="401">
        <v>2</v>
      </c>
      <c r="C14" s="401">
        <v>3</v>
      </c>
      <c r="D14" s="401">
        <v>4</v>
      </c>
      <c r="E14" s="411">
        <v>5</v>
      </c>
    </row>
    <row r="15" spans="1:5" s="416" customFormat="1" ht="18.75" customHeight="1">
      <c r="A15" s="412" t="s">
        <v>516</v>
      </c>
      <c r="B15" s="413"/>
      <c r="C15" s="414"/>
      <c r="D15" s="415"/>
      <c r="E15" s="421">
        <v>0</v>
      </c>
    </row>
    <row r="16" spans="1:5" s="416" customFormat="1" ht="18.75" customHeight="1">
      <c r="A16" s="417" t="s">
        <v>104</v>
      </c>
      <c r="B16" s="418" t="s">
        <v>237</v>
      </c>
      <c r="C16" s="419"/>
      <c r="D16" s="701">
        <v>12638610196.487844</v>
      </c>
      <c r="E16" s="393">
        <v>-46588998046</v>
      </c>
    </row>
    <row r="17" spans="1:5" s="416" customFormat="1" ht="18.75" customHeight="1">
      <c r="A17" s="422" t="s">
        <v>105</v>
      </c>
      <c r="B17" s="418"/>
      <c r="C17" s="419"/>
      <c r="D17" s="701">
        <v>0</v>
      </c>
      <c r="E17" s="393"/>
    </row>
    <row r="18" spans="1:5" s="416" customFormat="1" ht="18.75" customHeight="1">
      <c r="A18" s="417" t="s">
        <v>697</v>
      </c>
      <c r="B18" s="423" t="s">
        <v>238</v>
      </c>
      <c r="C18" s="424"/>
      <c r="D18" s="701">
        <v>114083480.971643</v>
      </c>
      <c r="E18" s="393">
        <v>21206986861</v>
      </c>
    </row>
    <row r="19" spans="1:5" s="416" customFormat="1" ht="18.75" customHeight="1">
      <c r="A19" s="417" t="s">
        <v>106</v>
      </c>
      <c r="B19" s="425" t="s">
        <v>239</v>
      </c>
      <c r="C19" s="419"/>
      <c r="D19" s="701">
        <v>1038086277.05</v>
      </c>
      <c r="E19" s="393">
        <v>453660227</v>
      </c>
    </row>
    <row r="20" spans="1:5" s="416" customFormat="1" ht="18.75" customHeight="1">
      <c r="A20" s="417" t="s">
        <v>698</v>
      </c>
      <c r="B20" s="423" t="s">
        <v>240</v>
      </c>
      <c r="C20" s="424"/>
      <c r="D20" s="701">
        <v>0</v>
      </c>
      <c r="E20" s="393"/>
    </row>
    <row r="21" spans="1:5" s="416" customFormat="1" ht="18.75" customHeight="1">
      <c r="A21" s="417" t="s">
        <v>107</v>
      </c>
      <c r="B21" s="425" t="s">
        <v>241</v>
      </c>
      <c r="C21" s="424"/>
      <c r="D21" s="701">
        <v>126794541.39093637</v>
      </c>
      <c r="E21" s="393">
        <v>-2385000</v>
      </c>
    </row>
    <row r="22" spans="1:5" s="416" customFormat="1" ht="18.75" customHeight="1">
      <c r="A22" s="417" t="s">
        <v>102</v>
      </c>
      <c r="B22" s="423" t="s">
        <v>242</v>
      </c>
      <c r="C22" s="424"/>
      <c r="D22" s="701">
        <v>3502222999</v>
      </c>
      <c r="E22" s="393">
        <v>14533281778</v>
      </c>
    </row>
    <row r="23" spans="1:5" s="416" customFormat="1" ht="18.75" customHeight="1">
      <c r="A23" s="417" t="s">
        <v>699</v>
      </c>
      <c r="B23" s="423" t="s">
        <v>700</v>
      </c>
      <c r="C23" s="424"/>
      <c r="D23" s="701">
        <v>0</v>
      </c>
    </row>
    <row r="24" spans="1:5" s="428" customFormat="1" ht="18" customHeight="1">
      <c r="A24" s="422" t="s">
        <v>108</v>
      </c>
      <c r="B24" s="426" t="s">
        <v>103</v>
      </c>
      <c r="C24" s="427"/>
      <c r="D24" s="702">
        <v>17419797494.900421</v>
      </c>
      <c r="E24" s="421">
        <v>-10397454180</v>
      </c>
    </row>
    <row r="25" spans="1:5" s="416" customFormat="1" ht="18.75" customHeight="1">
      <c r="A25" s="417" t="s">
        <v>109</v>
      </c>
      <c r="B25" s="429" t="s">
        <v>133</v>
      </c>
      <c r="C25" s="419"/>
      <c r="D25" s="701">
        <v>1311590744.4449768</v>
      </c>
      <c r="E25" s="700">
        <v>33036111988</v>
      </c>
    </row>
    <row r="26" spans="1:5" s="416" customFormat="1" ht="18.75" customHeight="1">
      <c r="A26" s="417" t="s">
        <v>701</v>
      </c>
      <c r="B26" s="429" t="s">
        <v>263</v>
      </c>
      <c r="C26" s="419"/>
      <c r="D26" s="701">
        <v>-499569593.42655349</v>
      </c>
      <c r="E26" s="393">
        <v>-52268985721</v>
      </c>
    </row>
    <row r="27" spans="1:5" s="416" customFormat="1" ht="18.75" customHeight="1">
      <c r="A27" s="417" t="s">
        <v>110</v>
      </c>
      <c r="B27" s="429" t="s">
        <v>264</v>
      </c>
      <c r="C27" s="424"/>
      <c r="D27" s="701">
        <v>-13714407606.923637</v>
      </c>
      <c r="E27" s="393">
        <v>-42463635666</v>
      </c>
    </row>
    <row r="28" spans="1:5" s="416" customFormat="1" ht="18.75" customHeight="1">
      <c r="A28" s="417" t="s">
        <v>111</v>
      </c>
      <c r="B28" s="429" t="s">
        <v>393</v>
      </c>
      <c r="C28" s="424"/>
      <c r="D28" s="701">
        <v>27095137.95773232</v>
      </c>
      <c r="E28" s="393">
        <v>1607288191</v>
      </c>
    </row>
    <row r="29" spans="1:5" s="416" customFormat="1" ht="18.75" customHeight="1">
      <c r="A29" s="417" t="s">
        <v>112</v>
      </c>
      <c r="B29" s="429" t="s">
        <v>134</v>
      </c>
      <c r="C29" s="424"/>
      <c r="D29" s="701">
        <v>-3495615940</v>
      </c>
      <c r="E29" s="393">
        <v>-15186700372</v>
      </c>
    </row>
    <row r="30" spans="1:5" s="416" customFormat="1" ht="18.75" customHeight="1">
      <c r="A30" s="417" t="s">
        <v>113</v>
      </c>
      <c r="B30" s="429" t="s">
        <v>135</v>
      </c>
      <c r="C30" s="424"/>
      <c r="D30" s="701">
        <v>-6607059</v>
      </c>
    </row>
    <row r="31" spans="1:5" s="416" customFormat="1" ht="18.75" customHeight="1">
      <c r="A31" s="417" t="s">
        <v>114</v>
      </c>
      <c r="B31" s="429" t="s">
        <v>136</v>
      </c>
      <c r="C31" s="419"/>
      <c r="D31" s="701">
        <v>3370783411.6917825</v>
      </c>
      <c r="E31" s="393">
        <v>143169343085</v>
      </c>
    </row>
    <row r="32" spans="1:5" s="416" customFormat="1" ht="18.75" customHeight="1">
      <c r="A32" s="417" t="s">
        <v>115</v>
      </c>
      <c r="B32" s="429" t="s">
        <v>137</v>
      </c>
      <c r="C32" s="419"/>
      <c r="D32" s="701">
        <v>-13517669874.691778</v>
      </c>
      <c r="E32" s="393">
        <v>-40913414660</v>
      </c>
    </row>
    <row r="33" spans="1:5" s="416" customFormat="1" ht="18.75" customHeight="1">
      <c r="A33" s="417" t="s">
        <v>702</v>
      </c>
      <c r="B33" s="429" t="s">
        <v>703</v>
      </c>
      <c r="C33" s="419"/>
      <c r="D33" s="701"/>
    </row>
    <row r="34" spans="1:5" s="416" customFormat="1" ht="18.75" customHeight="1">
      <c r="A34" s="422" t="s">
        <v>517</v>
      </c>
      <c r="B34" s="426" t="s">
        <v>313</v>
      </c>
      <c r="C34" s="419"/>
      <c r="D34" s="701">
        <f>SUM(D24:D32)</f>
        <v>-9104603285.0470543</v>
      </c>
      <c r="E34" s="393">
        <v>16582552665</v>
      </c>
    </row>
    <row r="35" spans="1:5" s="428" customFormat="1" ht="18.75" customHeight="1">
      <c r="A35" s="422" t="s">
        <v>116</v>
      </c>
      <c r="B35" s="426"/>
      <c r="C35" s="430"/>
      <c r="D35" s="701">
        <v>0</v>
      </c>
      <c r="E35" s="421"/>
    </row>
    <row r="36" spans="1:5" s="416" customFormat="1" ht="18.75" customHeight="1">
      <c r="A36" s="417" t="s">
        <v>117</v>
      </c>
      <c r="B36" s="429" t="s">
        <v>314</v>
      </c>
      <c r="C36" s="424"/>
      <c r="D36" s="702">
        <v>-1083090910</v>
      </c>
      <c r="E36" s="421">
        <v>-2273859399</v>
      </c>
    </row>
    <row r="37" spans="1:5" s="416" customFormat="1" ht="28.5" customHeight="1">
      <c r="A37" s="417" t="s">
        <v>118</v>
      </c>
      <c r="B37" s="429" t="s">
        <v>315</v>
      </c>
      <c r="C37" s="424"/>
      <c r="D37" s="701">
        <v>3178045455</v>
      </c>
      <c r="E37" s="393">
        <v>4654112272</v>
      </c>
    </row>
    <row r="38" spans="1:5" s="416" customFormat="1" ht="18.75" customHeight="1">
      <c r="A38" s="417" t="s">
        <v>119</v>
      </c>
      <c r="B38" s="429" t="s">
        <v>316</v>
      </c>
      <c r="C38" s="424"/>
      <c r="D38" s="701">
        <v>0</v>
      </c>
      <c r="E38" s="393"/>
    </row>
    <row r="39" spans="1:5" s="416" customFormat="1" ht="18.75" customHeight="1">
      <c r="A39" s="417" t="s">
        <v>120</v>
      </c>
      <c r="B39" s="429" t="s">
        <v>317</v>
      </c>
      <c r="C39" s="424"/>
      <c r="D39" s="701">
        <v>0</v>
      </c>
      <c r="E39" s="393"/>
    </row>
    <row r="40" spans="1:5" s="416" customFormat="1" ht="18.75" customHeight="1">
      <c r="A40" s="417" t="s">
        <v>121</v>
      </c>
      <c r="B40" s="429" t="s">
        <v>318</v>
      </c>
      <c r="C40" s="424"/>
      <c r="D40" s="701">
        <v>0</v>
      </c>
      <c r="E40" s="393"/>
    </row>
    <row r="41" spans="1:5" s="416" customFormat="1" ht="18.75" customHeight="1">
      <c r="A41" s="417" t="s">
        <v>122</v>
      </c>
      <c r="B41" s="429" t="s">
        <v>138</v>
      </c>
      <c r="C41" s="424"/>
      <c r="D41" s="701">
        <v>0</v>
      </c>
      <c r="E41" s="393"/>
    </row>
    <row r="42" spans="1:5" s="416" customFormat="1" ht="18.75" customHeight="1">
      <c r="A42" s="417" t="s">
        <v>123</v>
      </c>
      <c r="B42" s="429" t="s">
        <v>139</v>
      </c>
      <c r="C42" s="424"/>
      <c r="D42" s="730">
        <v>7020119666</v>
      </c>
      <c r="E42" s="741">
        <v>267555</v>
      </c>
    </row>
    <row r="43" spans="1:5" s="428" customFormat="1" ht="18.75" customHeight="1">
      <c r="A43" s="422" t="s">
        <v>518</v>
      </c>
      <c r="B43" s="426" t="s">
        <v>319</v>
      </c>
      <c r="C43" s="427"/>
      <c r="D43" s="731">
        <v>9115074211</v>
      </c>
      <c r="E43" s="421">
        <v>2380520428</v>
      </c>
    </row>
    <row r="44" spans="1:5" s="428" customFormat="1" ht="18.75" customHeight="1">
      <c r="A44" s="422" t="s">
        <v>519</v>
      </c>
      <c r="B44" s="426"/>
      <c r="C44" s="427"/>
      <c r="D44" s="702">
        <v>0</v>
      </c>
      <c r="E44" s="393"/>
    </row>
    <row r="45" spans="1:5" s="428" customFormat="1" ht="18.75" customHeight="1">
      <c r="A45" s="417" t="s">
        <v>124</v>
      </c>
      <c r="B45" s="429" t="s">
        <v>320</v>
      </c>
      <c r="C45" s="427"/>
      <c r="D45" s="702">
        <v>0</v>
      </c>
      <c r="E45" s="421"/>
    </row>
    <row r="46" spans="1:5" s="428" customFormat="1" ht="18.75" customHeight="1">
      <c r="A46" s="417" t="s">
        <v>704</v>
      </c>
      <c r="B46" s="429" t="s">
        <v>321</v>
      </c>
      <c r="C46" s="427"/>
      <c r="D46" s="702">
        <v>0</v>
      </c>
      <c r="E46" s="393"/>
    </row>
    <row r="47" spans="1:5" s="428" customFormat="1" ht="18.75" customHeight="1">
      <c r="A47" s="417" t="s">
        <v>705</v>
      </c>
      <c r="B47" s="429" t="s">
        <v>140</v>
      </c>
      <c r="C47" s="427"/>
      <c r="D47" s="701">
        <v>8256947424</v>
      </c>
      <c r="E47" s="393">
        <v>128827749042</v>
      </c>
    </row>
    <row r="48" spans="1:5" s="428" customFormat="1" ht="18.75" customHeight="1">
      <c r="A48" s="417" t="s">
        <v>125</v>
      </c>
      <c r="B48" s="429" t="s">
        <v>141</v>
      </c>
      <c r="C48" s="427"/>
      <c r="D48" s="701">
        <v>-11810748578</v>
      </c>
      <c r="E48" s="393">
        <v>-136724726778</v>
      </c>
    </row>
    <row r="49" spans="1:5" s="428" customFormat="1" ht="18.75" customHeight="1">
      <c r="A49" s="417" t="s">
        <v>126</v>
      </c>
      <c r="B49" s="429" t="s">
        <v>142</v>
      </c>
      <c r="C49" s="427"/>
      <c r="D49" s="702">
        <v>0</v>
      </c>
      <c r="E49" s="393">
        <v>-2984187881</v>
      </c>
    </row>
    <row r="50" spans="1:5" s="428" customFormat="1" ht="18.75" customHeight="1">
      <c r="A50" s="417" t="s">
        <v>520</v>
      </c>
      <c r="B50" s="429" t="s">
        <v>143</v>
      </c>
      <c r="C50" s="427"/>
      <c r="D50" s="702">
        <v>0</v>
      </c>
      <c r="E50" s="421"/>
    </row>
    <row r="51" spans="1:5" s="428" customFormat="1" ht="18.75" customHeight="1">
      <c r="A51" s="422" t="s">
        <v>521</v>
      </c>
      <c r="B51" s="426" t="s">
        <v>322</v>
      </c>
      <c r="C51" s="427"/>
      <c r="D51" s="702">
        <v>-3553801154</v>
      </c>
      <c r="E51" s="421">
        <v>-10881165617</v>
      </c>
    </row>
    <row r="52" spans="1:5" s="416" customFormat="1" ht="18.75" customHeight="1">
      <c r="A52" s="422" t="s">
        <v>127</v>
      </c>
      <c r="B52" s="426" t="s">
        <v>323</v>
      </c>
      <c r="C52" s="430"/>
      <c r="D52" s="702">
        <v>-3543330228.0470543</v>
      </c>
      <c r="E52" s="420">
        <v>8081907476</v>
      </c>
    </row>
    <row r="53" spans="1:5" s="428" customFormat="1" ht="18.75" customHeight="1">
      <c r="A53" s="417" t="s">
        <v>128</v>
      </c>
      <c r="B53" s="429" t="s">
        <v>325</v>
      </c>
      <c r="C53" s="427"/>
      <c r="D53" s="701">
        <v>7861797849.0151501</v>
      </c>
      <c r="E53" s="393">
        <v>15300100026</v>
      </c>
    </row>
    <row r="54" spans="1:5" s="416" customFormat="1" ht="18.75" customHeight="1">
      <c r="A54" s="417" t="s">
        <v>129</v>
      </c>
      <c r="B54" s="429" t="s">
        <v>822</v>
      </c>
      <c r="C54" s="424"/>
      <c r="D54" s="702">
        <v>0</v>
      </c>
    </row>
    <row r="55" spans="1:5" s="416" customFormat="1" ht="18.75" customHeight="1">
      <c r="A55" s="431" t="s">
        <v>130</v>
      </c>
      <c r="B55" s="432" t="s">
        <v>395</v>
      </c>
      <c r="C55" s="433"/>
      <c r="D55" s="742">
        <v>4318467620.9680958</v>
      </c>
      <c r="E55" s="451">
        <v>23382007502</v>
      </c>
    </row>
    <row r="56" spans="1:5" ht="9.75" customHeight="1">
      <c r="A56" s="434"/>
      <c r="B56" s="435"/>
      <c r="C56" s="436"/>
      <c r="D56" s="452"/>
      <c r="E56" s="438"/>
    </row>
    <row r="57" spans="1:5" s="387" customFormat="1" ht="16.5" customHeight="1">
      <c r="A57" s="439"/>
      <c r="B57" s="440"/>
      <c r="C57" s="441"/>
      <c r="D57" s="830" t="s">
        <v>928</v>
      </c>
      <c r="E57" s="830"/>
    </row>
    <row r="58" spans="1:5" s="387" customFormat="1" ht="15.75" customHeight="1">
      <c r="A58" s="443" t="s">
        <v>850</v>
      </c>
      <c r="B58" s="828" t="s">
        <v>8</v>
      </c>
      <c r="C58" s="828"/>
      <c r="D58" s="829" t="s">
        <v>582</v>
      </c>
      <c r="E58" s="829"/>
    </row>
    <row r="59" spans="1:5" s="387" customFormat="1" ht="16.5" customHeight="1">
      <c r="A59" s="439"/>
      <c r="B59" s="445"/>
      <c r="C59" s="446"/>
      <c r="E59" s="442"/>
    </row>
    <row r="60" spans="1:5" s="387" customFormat="1" ht="10.5" customHeight="1">
      <c r="A60" s="443"/>
      <c r="B60" s="440"/>
      <c r="C60" s="441"/>
      <c r="D60" s="445"/>
      <c r="E60" s="447"/>
    </row>
    <row r="61" spans="1:5" s="387" customFormat="1" ht="12">
      <c r="A61" s="394"/>
      <c r="B61" s="448"/>
      <c r="C61" s="449"/>
      <c r="D61" s="379"/>
      <c r="E61" s="380"/>
    </row>
    <row r="62" spans="1:5" s="387" customFormat="1" ht="12">
      <c r="A62" s="394"/>
      <c r="B62" s="448"/>
      <c r="C62" s="449"/>
      <c r="D62" s="379"/>
      <c r="E62" s="380"/>
    </row>
    <row r="63" spans="1:5" s="387" customFormat="1" ht="12">
      <c r="A63" s="394"/>
      <c r="B63" s="448"/>
      <c r="C63" s="449"/>
      <c r="D63" s="379"/>
      <c r="E63" s="380"/>
    </row>
    <row r="64" spans="1:5" s="387" customFormat="1">
      <c r="A64" s="613" t="s">
        <v>865</v>
      </c>
      <c r="B64" s="612" t="s">
        <v>864</v>
      </c>
      <c r="C64" s="612"/>
      <c r="D64" s="827" t="s">
        <v>626</v>
      </c>
      <c r="E64" s="827"/>
    </row>
    <row r="65" spans="1:5" s="387" customFormat="1">
      <c r="A65" s="609"/>
      <c r="B65" s="609"/>
      <c r="C65" s="610"/>
      <c r="D65" s="611"/>
      <c r="E65" s="611"/>
    </row>
    <row r="66" spans="1:5" s="387" customFormat="1" ht="12">
      <c r="A66" s="394"/>
      <c r="B66" s="448"/>
      <c r="C66" s="448"/>
      <c r="E66" s="380"/>
    </row>
    <row r="67" spans="1:5" s="387" customFormat="1" ht="12">
      <c r="A67" s="394"/>
      <c r="B67" s="448"/>
      <c r="C67" s="448"/>
      <c r="E67" s="380"/>
    </row>
    <row r="68" spans="1:5" s="387" customFormat="1" ht="12">
      <c r="A68" s="394"/>
      <c r="B68" s="448"/>
      <c r="C68" s="448"/>
      <c r="D68" s="450"/>
      <c r="E68" s="444"/>
    </row>
  </sheetData>
  <mergeCells count="8">
    <mergeCell ref="A6:E6"/>
    <mergeCell ref="A8:E8"/>
    <mergeCell ref="A9:E9"/>
    <mergeCell ref="A7:E7"/>
    <mergeCell ref="D64:E64"/>
    <mergeCell ref="B58:C58"/>
    <mergeCell ref="D58:E58"/>
    <mergeCell ref="D57:E57"/>
  </mergeCells>
  <phoneticPr fontId="11" type="noConversion"/>
  <pageMargins left="0.2" right="0.06" top="0.14000000000000001" bottom="0.06" header="0.17" footer="0.16"/>
  <pageSetup paperSize="9" orientation="portrait" r:id="rId1"/>
  <headerFooter alignWithMargins="0">
    <oddFooter>&amp;CLCTT -2015 &amp;P</oddFooter>
  </headerFooter>
  <drawing r:id="rId2"/>
</worksheet>
</file>

<file path=xl/worksheets/sheet7.xml><?xml version="1.0" encoding="utf-8"?>
<worksheet xmlns="http://schemas.openxmlformats.org/spreadsheetml/2006/main" xmlns:r="http://schemas.openxmlformats.org/officeDocument/2006/relationships">
  <sheetPr codeName="Sheet3">
    <tabColor indexed="12"/>
  </sheetPr>
  <dimension ref="A1:S141"/>
  <sheetViews>
    <sheetView topLeftCell="A112" workbookViewId="0">
      <selection activeCell="A11" sqref="A11:G11"/>
    </sheetView>
  </sheetViews>
  <sheetFormatPr defaultRowHeight="14.25"/>
  <cols>
    <col min="1" max="1" width="29" style="465" customWidth="1"/>
    <col min="2" max="2" width="1.28515625" style="465" customWidth="1"/>
    <col min="3" max="3" width="15" style="465" bestFit="1" customWidth="1"/>
    <col min="4" max="4" width="0.140625" style="465" customWidth="1"/>
    <col min="5" max="5" width="10.5703125" style="465" customWidth="1"/>
    <col min="6" max="6" width="17.140625" style="582" customWidth="1"/>
    <col min="7" max="7" width="15.85546875" style="465" customWidth="1"/>
    <col min="8" max="9" width="9.140625" style="464"/>
    <col min="10" max="10" width="15" style="464" customWidth="1"/>
    <col min="11" max="19" width="9.140625" style="464"/>
    <col min="20" max="16384" width="9.140625" style="465"/>
  </cols>
  <sheetData>
    <row r="1" spans="1:19" s="308" customFormat="1">
      <c r="A1" s="396" t="s">
        <v>759</v>
      </c>
      <c r="F1" s="832" t="s">
        <v>760</v>
      </c>
      <c r="G1" s="832"/>
      <c r="H1" s="455"/>
      <c r="I1" s="455"/>
      <c r="J1" s="455"/>
      <c r="K1" s="455"/>
      <c r="L1" s="455"/>
      <c r="M1" s="455"/>
      <c r="N1" s="455"/>
      <c r="O1" s="455"/>
      <c r="P1" s="455"/>
      <c r="Q1" s="455"/>
      <c r="R1" s="455"/>
      <c r="S1" s="455"/>
    </row>
    <row r="2" spans="1:19" s="308" customFormat="1">
      <c r="A2" s="396" t="s">
        <v>132</v>
      </c>
      <c r="F2" s="581"/>
      <c r="G2" s="456" t="s">
        <v>256</v>
      </c>
      <c r="H2" s="455"/>
      <c r="I2" s="455"/>
      <c r="J2" s="455"/>
      <c r="K2" s="455"/>
      <c r="L2" s="455"/>
      <c r="M2" s="455"/>
      <c r="N2" s="455"/>
      <c r="O2" s="455"/>
      <c r="P2" s="455"/>
      <c r="Q2" s="455"/>
      <c r="R2" s="455"/>
      <c r="S2" s="455"/>
    </row>
    <row r="3" spans="1:19" s="308" customFormat="1">
      <c r="A3" s="396" t="s">
        <v>761</v>
      </c>
      <c r="F3" s="836" t="s">
        <v>257</v>
      </c>
      <c r="G3" s="836"/>
      <c r="H3" s="455"/>
      <c r="I3" s="455"/>
      <c r="J3" s="455"/>
      <c r="K3" s="455"/>
      <c r="L3" s="455"/>
      <c r="M3" s="455"/>
      <c r="N3" s="455"/>
      <c r="O3" s="455"/>
      <c r="P3" s="455"/>
      <c r="Q3" s="455"/>
      <c r="R3" s="455"/>
      <c r="S3" s="455"/>
    </row>
    <row r="4" spans="1:19" s="308" customFormat="1">
      <c r="F4" s="581"/>
      <c r="H4" s="455"/>
      <c r="I4" s="455"/>
      <c r="J4" s="455"/>
      <c r="K4" s="455"/>
      <c r="L4" s="455"/>
      <c r="M4" s="455"/>
      <c r="N4" s="455"/>
      <c r="O4" s="455"/>
      <c r="P4" s="455"/>
      <c r="Q4" s="455"/>
      <c r="R4" s="455"/>
      <c r="S4" s="455"/>
    </row>
    <row r="5" spans="1:19" s="308" customFormat="1" ht="26.25" customHeight="1">
      <c r="A5" s="821" t="s">
        <v>523</v>
      </c>
      <c r="B5" s="821"/>
      <c r="C5" s="821"/>
      <c r="D5" s="821"/>
      <c r="E5" s="821"/>
      <c r="F5" s="821"/>
      <c r="G5" s="821"/>
      <c r="H5" s="455"/>
      <c r="I5" s="455"/>
      <c r="J5" s="455"/>
      <c r="K5" s="455"/>
      <c r="L5" s="455"/>
      <c r="M5" s="455"/>
      <c r="N5" s="455"/>
      <c r="O5" s="455"/>
      <c r="P5" s="455"/>
      <c r="Q5" s="455"/>
      <c r="R5" s="455"/>
      <c r="S5" s="455"/>
    </row>
    <row r="6" spans="1:19" s="308" customFormat="1" ht="18">
      <c r="A6" s="825" t="s">
        <v>467</v>
      </c>
      <c r="B6" s="825"/>
      <c r="C6" s="825"/>
      <c r="D6" s="825"/>
      <c r="E6" s="825"/>
      <c r="F6" s="825"/>
      <c r="G6" s="825"/>
      <c r="H6" s="455"/>
      <c r="I6" s="455"/>
      <c r="J6" s="455"/>
      <c r="K6" s="455"/>
      <c r="L6" s="455"/>
      <c r="M6" s="455"/>
      <c r="N6" s="455"/>
      <c r="O6" s="455"/>
      <c r="P6" s="455"/>
      <c r="Q6" s="455"/>
      <c r="R6" s="455"/>
      <c r="S6" s="455"/>
    </row>
    <row r="7" spans="1:19" s="308" customFormat="1" ht="18.75" customHeight="1">
      <c r="A7" s="396" t="s">
        <v>524</v>
      </c>
      <c r="B7" s="390"/>
      <c r="C7" s="390"/>
      <c r="D7" s="390"/>
      <c r="E7" s="390"/>
      <c r="F7" s="618"/>
      <c r="G7" s="390"/>
      <c r="H7" s="455"/>
      <c r="I7" s="455"/>
      <c r="J7" s="455"/>
      <c r="K7" s="455"/>
      <c r="L7" s="455"/>
      <c r="M7" s="455"/>
      <c r="N7" s="455"/>
      <c r="O7" s="455"/>
      <c r="P7" s="455"/>
      <c r="Q7" s="455"/>
      <c r="R7" s="455"/>
      <c r="S7" s="455"/>
    </row>
    <row r="8" spans="1:19" s="336" customFormat="1" ht="18.75" customHeight="1">
      <c r="A8" s="396" t="s">
        <v>525</v>
      </c>
      <c r="B8" s="396"/>
      <c r="C8" s="396"/>
      <c r="D8" s="396"/>
      <c r="E8" s="396"/>
      <c r="F8" s="627"/>
      <c r="G8" s="396"/>
      <c r="H8" s="338"/>
      <c r="I8" s="338"/>
      <c r="J8" s="338"/>
      <c r="K8" s="338"/>
      <c r="L8" s="338"/>
      <c r="M8" s="338"/>
      <c r="N8" s="338"/>
      <c r="O8" s="338"/>
      <c r="P8" s="338"/>
      <c r="Q8" s="338"/>
      <c r="R8" s="338"/>
      <c r="S8" s="338"/>
    </row>
    <row r="9" spans="1:19" s="336" customFormat="1" ht="53.25" customHeight="1">
      <c r="A9" s="833" t="s">
        <v>839</v>
      </c>
      <c r="B9" s="833"/>
      <c r="C9" s="833"/>
      <c r="D9" s="833"/>
      <c r="E9" s="833"/>
      <c r="F9" s="833"/>
      <c r="G9" s="833"/>
      <c r="H9" s="338"/>
      <c r="I9" s="338"/>
      <c r="J9" s="338"/>
      <c r="K9" s="338"/>
      <c r="L9" s="338"/>
      <c r="M9" s="338"/>
      <c r="N9" s="338"/>
      <c r="O9" s="338"/>
      <c r="P9" s="338"/>
      <c r="Q9" s="338"/>
      <c r="R9" s="338"/>
      <c r="S9" s="338"/>
    </row>
    <row r="10" spans="1:19" s="308" customFormat="1">
      <c r="A10" s="396" t="s">
        <v>762</v>
      </c>
      <c r="B10" s="390"/>
      <c r="C10" s="390"/>
      <c r="D10" s="390"/>
      <c r="E10" s="390"/>
      <c r="F10" s="618"/>
      <c r="G10" s="390"/>
      <c r="H10" s="455"/>
      <c r="I10" s="455"/>
      <c r="J10" s="455"/>
      <c r="K10" s="455"/>
      <c r="L10" s="455"/>
      <c r="M10" s="455"/>
      <c r="N10" s="455"/>
      <c r="O10" s="455"/>
      <c r="P10" s="455"/>
      <c r="Q10" s="455"/>
      <c r="R10" s="455"/>
      <c r="S10" s="455"/>
    </row>
    <row r="11" spans="1:19" s="308" customFormat="1" ht="40.5" customHeight="1">
      <c r="A11" s="833" t="s">
        <v>763</v>
      </c>
      <c r="B11" s="833"/>
      <c r="C11" s="833"/>
      <c r="D11" s="833"/>
      <c r="E11" s="833"/>
      <c r="F11" s="833"/>
      <c r="G11" s="833"/>
      <c r="H11" s="455"/>
      <c r="I11" s="455"/>
      <c r="J11" s="455"/>
      <c r="K11" s="455"/>
      <c r="L11" s="455"/>
      <c r="M11" s="455"/>
      <c r="N11" s="455"/>
      <c r="O11" s="455"/>
      <c r="P11" s="455"/>
      <c r="Q11" s="455"/>
      <c r="R11" s="455"/>
      <c r="S11" s="455"/>
    </row>
    <row r="12" spans="1:19" s="308" customFormat="1" ht="11.25" customHeight="1">
      <c r="A12" s="396"/>
      <c r="B12" s="390"/>
      <c r="C12" s="390"/>
      <c r="D12" s="390"/>
      <c r="E12" s="390"/>
      <c r="F12" s="618"/>
      <c r="G12" s="390"/>
      <c r="H12" s="455"/>
      <c r="I12" s="455"/>
      <c r="J12" s="455"/>
      <c r="K12" s="455"/>
      <c r="L12" s="455"/>
      <c r="M12" s="455"/>
      <c r="N12" s="455"/>
      <c r="O12" s="455"/>
      <c r="P12" s="455"/>
      <c r="Q12" s="455"/>
      <c r="R12" s="455"/>
      <c r="S12" s="455"/>
    </row>
    <row r="13" spans="1:19" s="308" customFormat="1">
      <c r="A13" s="396" t="s">
        <v>764</v>
      </c>
      <c r="B13" s="390"/>
      <c r="C13" s="390"/>
      <c r="D13" s="390"/>
      <c r="E13" s="390"/>
      <c r="F13" s="618"/>
      <c r="G13" s="390"/>
      <c r="H13" s="455"/>
      <c r="I13" s="455"/>
      <c r="J13" s="455"/>
      <c r="K13" s="455"/>
      <c r="L13" s="455"/>
      <c r="M13" s="455"/>
      <c r="N13" s="455"/>
      <c r="O13" s="455"/>
      <c r="P13" s="455"/>
      <c r="Q13" s="455"/>
      <c r="R13" s="455"/>
      <c r="S13" s="455"/>
    </row>
    <row r="14" spans="1:19" s="308" customFormat="1" ht="18.75" customHeight="1">
      <c r="A14" s="390" t="s">
        <v>526</v>
      </c>
      <c r="B14" s="390"/>
      <c r="C14" s="390"/>
      <c r="D14" s="390"/>
      <c r="E14" s="390"/>
      <c r="F14" s="618"/>
      <c r="G14" s="390"/>
      <c r="H14" s="455"/>
      <c r="I14" s="455"/>
      <c r="J14" s="455"/>
      <c r="K14" s="455"/>
      <c r="L14" s="455"/>
      <c r="M14" s="455"/>
      <c r="N14" s="455"/>
      <c r="O14" s="455"/>
      <c r="P14" s="455"/>
      <c r="Q14" s="455"/>
      <c r="R14" s="455"/>
      <c r="S14" s="455"/>
    </row>
    <row r="15" spans="1:19" s="308" customFormat="1" ht="18.75" customHeight="1">
      <c r="A15" s="390" t="s">
        <v>527</v>
      </c>
      <c r="B15" s="390"/>
      <c r="C15" s="390"/>
      <c r="D15" s="390"/>
      <c r="E15" s="390"/>
      <c r="F15" s="618"/>
      <c r="G15" s="390"/>
      <c r="H15" s="455"/>
      <c r="I15" s="455"/>
      <c r="J15" s="455"/>
      <c r="K15" s="455"/>
      <c r="L15" s="455"/>
      <c r="M15" s="455"/>
      <c r="N15" s="455"/>
      <c r="O15" s="455"/>
      <c r="P15" s="455"/>
      <c r="Q15" s="455"/>
      <c r="R15" s="455"/>
      <c r="S15" s="455"/>
    </row>
    <row r="16" spans="1:19" s="308" customFormat="1" ht="15.75" customHeight="1">
      <c r="A16" s="396"/>
      <c r="B16" s="390"/>
      <c r="C16" s="390"/>
      <c r="D16" s="390"/>
      <c r="E16" s="390"/>
      <c r="F16" s="618"/>
      <c r="G16" s="390"/>
      <c r="H16" s="455"/>
      <c r="I16" s="455"/>
      <c r="J16" s="455"/>
      <c r="K16" s="455"/>
      <c r="L16" s="455"/>
      <c r="M16" s="455"/>
      <c r="N16" s="455"/>
      <c r="O16" s="455"/>
      <c r="P16" s="455"/>
      <c r="Q16" s="455"/>
      <c r="R16" s="455"/>
      <c r="S16" s="455"/>
    </row>
    <row r="17" spans="1:19" s="308" customFormat="1">
      <c r="A17" s="396" t="s">
        <v>528</v>
      </c>
      <c r="B17" s="390"/>
      <c r="C17" s="390"/>
      <c r="D17" s="390"/>
      <c r="E17" s="390"/>
      <c r="F17" s="618"/>
      <c r="G17" s="390"/>
      <c r="H17" s="455"/>
      <c r="I17" s="455"/>
      <c r="J17" s="455"/>
      <c r="K17" s="455"/>
      <c r="L17" s="455"/>
      <c r="M17" s="455"/>
      <c r="N17" s="455"/>
      <c r="O17" s="455"/>
      <c r="P17" s="455"/>
      <c r="Q17" s="455"/>
      <c r="R17" s="455"/>
      <c r="S17" s="455"/>
    </row>
    <row r="18" spans="1:19" s="308" customFormat="1">
      <c r="A18" s="396" t="s">
        <v>529</v>
      </c>
      <c r="B18" s="390"/>
      <c r="C18" s="390"/>
      <c r="D18" s="390"/>
      <c r="E18" s="390"/>
      <c r="F18" s="618"/>
      <c r="G18" s="390"/>
      <c r="H18" s="455"/>
      <c r="I18" s="455"/>
      <c r="J18" s="455"/>
      <c r="K18" s="455"/>
      <c r="L18" s="455"/>
      <c r="M18" s="455"/>
      <c r="N18" s="455"/>
      <c r="O18" s="455"/>
      <c r="P18" s="455"/>
      <c r="Q18" s="455"/>
      <c r="R18" s="455"/>
      <c r="S18" s="455"/>
    </row>
    <row r="19" spans="1:19" s="308" customFormat="1" ht="39.75" customHeight="1">
      <c r="A19" s="833" t="s">
        <v>258</v>
      </c>
      <c r="B19" s="833"/>
      <c r="C19" s="833"/>
      <c r="D19" s="833"/>
      <c r="E19" s="833"/>
      <c r="F19" s="833"/>
      <c r="G19" s="833"/>
      <c r="H19" s="455"/>
      <c r="I19" s="455"/>
      <c r="J19" s="455"/>
      <c r="K19" s="455"/>
      <c r="L19" s="455"/>
      <c r="M19" s="455"/>
      <c r="N19" s="455"/>
      <c r="O19" s="455"/>
      <c r="P19" s="455"/>
      <c r="Q19" s="455"/>
      <c r="R19" s="455"/>
      <c r="S19" s="455"/>
    </row>
    <row r="20" spans="1:19" s="308" customFormat="1">
      <c r="A20" s="396" t="s">
        <v>326</v>
      </c>
      <c r="B20" s="390"/>
      <c r="C20" s="390"/>
      <c r="D20" s="390"/>
      <c r="E20" s="390"/>
      <c r="F20" s="618"/>
      <c r="G20" s="390"/>
      <c r="H20" s="455"/>
      <c r="I20" s="455"/>
      <c r="J20" s="455"/>
      <c r="K20" s="455"/>
      <c r="L20" s="455"/>
      <c r="M20" s="455"/>
      <c r="N20" s="455"/>
      <c r="O20" s="455"/>
      <c r="P20" s="455"/>
      <c r="Q20" s="455"/>
      <c r="R20" s="455"/>
      <c r="S20" s="455"/>
    </row>
    <row r="21" spans="1:19" s="308" customFormat="1">
      <c r="A21" s="390" t="s">
        <v>327</v>
      </c>
      <c r="B21" s="390"/>
      <c r="C21" s="390"/>
      <c r="D21" s="390"/>
      <c r="E21" s="390"/>
      <c r="F21" s="618"/>
      <c r="G21" s="390"/>
      <c r="H21" s="455"/>
      <c r="I21" s="455"/>
      <c r="J21" s="455"/>
      <c r="K21" s="455"/>
      <c r="L21" s="455"/>
      <c r="M21" s="455"/>
      <c r="N21" s="455"/>
      <c r="O21" s="455"/>
      <c r="P21" s="455"/>
      <c r="Q21" s="455"/>
      <c r="R21" s="455"/>
      <c r="S21" s="455"/>
    </row>
    <row r="22" spans="1:19" s="308" customFormat="1" ht="19.5" customHeight="1">
      <c r="A22" s="396" t="s">
        <v>328</v>
      </c>
      <c r="B22" s="390"/>
      <c r="C22" s="390"/>
      <c r="D22" s="390"/>
      <c r="E22" s="390"/>
      <c r="F22" s="618"/>
      <c r="G22" s="390"/>
      <c r="H22" s="455"/>
      <c r="I22" s="455"/>
      <c r="J22" s="455"/>
      <c r="K22" s="455"/>
      <c r="L22" s="455"/>
      <c r="M22" s="455"/>
      <c r="N22" s="455"/>
      <c r="O22" s="455"/>
      <c r="P22" s="455"/>
      <c r="Q22" s="455"/>
      <c r="R22" s="455"/>
      <c r="S22" s="455"/>
    </row>
    <row r="23" spans="1:19" s="308" customFormat="1" ht="36.75" customHeight="1">
      <c r="A23" s="833" t="s">
        <v>484</v>
      </c>
      <c r="B23" s="833"/>
      <c r="C23" s="833"/>
      <c r="D23" s="833"/>
      <c r="E23" s="833"/>
      <c r="F23" s="833"/>
      <c r="G23" s="833"/>
      <c r="H23" s="455"/>
      <c r="I23" s="455"/>
      <c r="J23" s="455"/>
      <c r="K23" s="455"/>
      <c r="L23" s="455"/>
      <c r="M23" s="455"/>
      <c r="N23" s="455"/>
      <c r="O23" s="455"/>
      <c r="P23" s="455"/>
      <c r="Q23" s="455"/>
      <c r="R23" s="455"/>
      <c r="S23" s="455"/>
    </row>
    <row r="24" spans="1:19" s="308" customFormat="1" ht="15" customHeight="1">
      <c r="A24" s="457"/>
      <c r="B24" s="457"/>
      <c r="C24" s="457"/>
      <c r="D24" s="457"/>
      <c r="E24" s="457"/>
      <c r="F24" s="732"/>
      <c r="G24" s="457"/>
      <c r="H24" s="455"/>
      <c r="I24" s="455"/>
      <c r="J24" s="455"/>
      <c r="K24" s="455"/>
      <c r="L24" s="455"/>
      <c r="M24" s="455"/>
      <c r="N24" s="455"/>
      <c r="O24" s="455"/>
      <c r="P24" s="455"/>
      <c r="Q24" s="455"/>
      <c r="R24" s="455"/>
      <c r="S24" s="455"/>
    </row>
    <row r="25" spans="1:19" s="308" customFormat="1">
      <c r="A25" s="396" t="s">
        <v>386</v>
      </c>
      <c r="B25" s="390"/>
      <c r="C25" s="390"/>
      <c r="D25" s="390"/>
      <c r="E25" s="390"/>
      <c r="F25" s="618"/>
      <c r="G25" s="390"/>
      <c r="H25" s="455"/>
      <c r="I25" s="455"/>
      <c r="J25" s="455"/>
      <c r="K25" s="455"/>
      <c r="L25" s="455"/>
      <c r="M25" s="455"/>
      <c r="N25" s="455"/>
      <c r="O25" s="455"/>
      <c r="P25" s="455"/>
      <c r="Q25" s="455"/>
      <c r="R25" s="455"/>
      <c r="S25" s="455"/>
    </row>
    <row r="26" spans="1:19" s="308" customFormat="1" ht="19.5" customHeight="1">
      <c r="A26" s="396" t="s">
        <v>329</v>
      </c>
      <c r="B26" s="390"/>
      <c r="C26" s="390"/>
      <c r="D26" s="390"/>
      <c r="E26" s="390"/>
      <c r="F26" s="618"/>
      <c r="G26" s="390"/>
      <c r="H26" s="455"/>
      <c r="I26" s="455"/>
      <c r="J26" s="455"/>
      <c r="K26" s="455"/>
      <c r="L26" s="455"/>
      <c r="M26" s="455"/>
      <c r="N26" s="455"/>
      <c r="O26" s="455"/>
      <c r="P26" s="455"/>
      <c r="Q26" s="455"/>
      <c r="R26" s="455"/>
      <c r="S26" s="455"/>
    </row>
    <row r="27" spans="1:19" s="308" customFormat="1" ht="20.25" customHeight="1">
      <c r="A27" s="396" t="s">
        <v>500</v>
      </c>
      <c r="B27" s="390"/>
      <c r="C27" s="390"/>
      <c r="D27" s="390"/>
      <c r="E27" s="390"/>
      <c r="F27" s="618"/>
      <c r="G27" s="390"/>
      <c r="H27" s="455"/>
      <c r="I27" s="455"/>
      <c r="J27" s="455"/>
      <c r="K27" s="455"/>
      <c r="L27" s="455"/>
      <c r="M27" s="455"/>
      <c r="N27" s="455"/>
      <c r="O27" s="455"/>
      <c r="P27" s="455"/>
      <c r="Q27" s="455"/>
      <c r="R27" s="455"/>
      <c r="S27" s="455"/>
    </row>
    <row r="28" spans="1:19" s="308" customFormat="1" ht="50.25" customHeight="1">
      <c r="A28" s="833" t="s">
        <v>387</v>
      </c>
      <c r="B28" s="833"/>
      <c r="C28" s="833"/>
      <c r="D28" s="833"/>
      <c r="E28" s="833"/>
      <c r="F28" s="833"/>
      <c r="G28" s="833"/>
      <c r="H28" s="455"/>
      <c r="I28" s="455"/>
      <c r="J28" s="455"/>
      <c r="K28" s="455"/>
      <c r="L28" s="455"/>
      <c r="M28" s="455"/>
      <c r="N28" s="455"/>
      <c r="O28" s="455"/>
      <c r="P28" s="455"/>
      <c r="Q28" s="455"/>
      <c r="R28" s="455"/>
      <c r="S28" s="455"/>
    </row>
    <row r="29" spans="1:19" s="308" customFormat="1" ht="21" customHeight="1">
      <c r="A29" s="458" t="s">
        <v>330</v>
      </c>
      <c r="B29" s="390"/>
      <c r="C29" s="390"/>
      <c r="D29" s="390"/>
      <c r="E29" s="390"/>
      <c r="F29" s="618"/>
      <c r="G29" s="390"/>
      <c r="H29" s="455"/>
      <c r="I29" s="455"/>
      <c r="J29" s="455"/>
      <c r="K29" s="455"/>
      <c r="L29" s="455"/>
      <c r="M29" s="455"/>
      <c r="N29" s="455"/>
      <c r="O29" s="455"/>
      <c r="P29" s="455"/>
      <c r="Q29" s="455"/>
      <c r="R29" s="455"/>
      <c r="S29" s="455"/>
    </row>
    <row r="30" spans="1:19" s="308" customFormat="1" ht="72.75" customHeight="1">
      <c r="A30" s="833" t="s">
        <v>331</v>
      </c>
      <c r="B30" s="833"/>
      <c r="C30" s="833"/>
      <c r="D30" s="833"/>
      <c r="E30" s="833"/>
      <c r="F30" s="833"/>
      <c r="G30" s="833"/>
      <c r="H30" s="455"/>
      <c r="I30" s="455"/>
      <c r="J30" s="455"/>
      <c r="K30" s="455"/>
      <c r="L30" s="455"/>
      <c r="M30" s="455"/>
      <c r="N30" s="455"/>
      <c r="O30" s="455"/>
      <c r="P30" s="455"/>
      <c r="Q30" s="455"/>
      <c r="R30" s="455"/>
      <c r="S30" s="455"/>
    </row>
    <row r="31" spans="1:19" s="308" customFormat="1" ht="15.75" customHeight="1">
      <c r="A31" s="396" t="s">
        <v>332</v>
      </c>
      <c r="B31" s="390"/>
      <c r="C31" s="390"/>
      <c r="D31" s="390"/>
      <c r="E31" s="390"/>
      <c r="F31" s="618"/>
      <c r="G31" s="390"/>
      <c r="H31" s="455"/>
      <c r="I31" s="455"/>
      <c r="J31" s="455"/>
      <c r="K31" s="455"/>
      <c r="L31" s="455"/>
      <c r="M31" s="455"/>
      <c r="N31" s="455"/>
      <c r="O31" s="455"/>
      <c r="P31" s="455"/>
      <c r="Q31" s="455"/>
      <c r="R31" s="455"/>
      <c r="S31" s="455"/>
    </row>
    <row r="32" spans="1:19" s="308" customFormat="1" ht="21" customHeight="1">
      <c r="A32" s="459" t="s">
        <v>333</v>
      </c>
      <c r="B32" s="390"/>
      <c r="C32" s="390"/>
      <c r="D32" s="390"/>
      <c r="E32" s="390"/>
      <c r="F32" s="618"/>
      <c r="G32" s="390"/>
      <c r="H32" s="455"/>
      <c r="I32" s="455"/>
      <c r="J32" s="455"/>
      <c r="K32" s="455"/>
      <c r="L32" s="455"/>
      <c r="M32" s="455"/>
      <c r="N32" s="455"/>
      <c r="O32" s="455"/>
      <c r="P32" s="455"/>
      <c r="Q32" s="455"/>
      <c r="R32" s="455"/>
      <c r="S32" s="455"/>
    </row>
    <row r="33" spans="1:19" s="308" customFormat="1" ht="36.75" customHeight="1">
      <c r="A33" s="835" t="s">
        <v>336</v>
      </c>
      <c r="B33" s="833"/>
      <c r="C33" s="833"/>
      <c r="D33" s="833"/>
      <c r="E33" s="833"/>
      <c r="F33" s="833"/>
      <c r="G33" s="833"/>
      <c r="H33" s="455"/>
      <c r="I33" s="455"/>
      <c r="J33" s="455"/>
      <c r="K33" s="455"/>
      <c r="L33" s="455"/>
      <c r="M33" s="455"/>
      <c r="N33" s="455"/>
      <c r="O33" s="455"/>
      <c r="P33" s="455"/>
      <c r="Q33" s="455"/>
      <c r="R33" s="455"/>
      <c r="S33" s="455"/>
    </row>
    <row r="34" spans="1:19" s="308" customFormat="1" ht="33" customHeight="1">
      <c r="A34" s="835" t="s">
        <v>337</v>
      </c>
      <c r="B34" s="833"/>
      <c r="C34" s="833"/>
      <c r="D34" s="833"/>
      <c r="E34" s="833"/>
      <c r="F34" s="833"/>
      <c r="G34" s="833"/>
      <c r="H34" s="455"/>
      <c r="I34" s="455"/>
      <c r="J34" s="455"/>
      <c r="K34" s="455"/>
      <c r="L34" s="455"/>
      <c r="M34" s="455"/>
      <c r="N34" s="455"/>
      <c r="O34" s="455"/>
      <c r="P34" s="455"/>
      <c r="Q34" s="455"/>
      <c r="R34" s="455"/>
      <c r="S34" s="455"/>
    </row>
    <row r="35" spans="1:19" s="308" customFormat="1" ht="65.25" customHeight="1">
      <c r="A35" s="835" t="s">
        <v>340</v>
      </c>
      <c r="B35" s="833"/>
      <c r="C35" s="833"/>
      <c r="D35" s="833"/>
      <c r="E35" s="833"/>
      <c r="F35" s="833"/>
      <c r="G35" s="833"/>
      <c r="H35" s="455"/>
      <c r="I35" s="455"/>
      <c r="J35" s="455"/>
      <c r="K35" s="455"/>
      <c r="L35" s="455"/>
      <c r="M35" s="455"/>
      <c r="N35" s="455"/>
      <c r="O35" s="455"/>
      <c r="P35" s="455"/>
      <c r="Q35" s="455"/>
      <c r="R35" s="455"/>
      <c r="S35" s="455"/>
    </row>
    <row r="36" spans="1:19" s="308" customFormat="1" ht="18" customHeight="1">
      <c r="A36" s="459" t="s">
        <v>341</v>
      </c>
      <c r="B36" s="390"/>
      <c r="C36" s="390"/>
      <c r="D36" s="390"/>
      <c r="E36" s="390"/>
      <c r="F36" s="618"/>
      <c r="G36" s="390"/>
      <c r="H36" s="455"/>
      <c r="I36" s="455"/>
      <c r="J36" s="455"/>
      <c r="K36" s="455"/>
      <c r="L36" s="455"/>
      <c r="M36" s="455"/>
      <c r="N36" s="455"/>
      <c r="O36" s="455"/>
      <c r="P36" s="455"/>
      <c r="Q36" s="455"/>
      <c r="R36" s="455"/>
      <c r="S36" s="455"/>
    </row>
    <row r="37" spans="1:19" s="308" customFormat="1" ht="18" customHeight="1">
      <c r="A37" s="460" t="s">
        <v>342</v>
      </c>
      <c r="B37" s="390"/>
      <c r="C37" s="390"/>
      <c r="D37" s="390"/>
      <c r="E37" s="390"/>
      <c r="F37" s="618"/>
      <c r="G37" s="390"/>
      <c r="H37" s="455"/>
      <c r="I37" s="455"/>
      <c r="J37" s="455"/>
      <c r="K37" s="455"/>
      <c r="L37" s="455"/>
      <c r="M37" s="455"/>
      <c r="N37" s="455"/>
      <c r="O37" s="455"/>
      <c r="P37" s="455"/>
      <c r="Q37" s="455"/>
      <c r="R37" s="455"/>
      <c r="S37" s="455"/>
    </row>
    <row r="38" spans="1:19" s="308" customFormat="1" ht="18" customHeight="1">
      <c r="A38" s="459" t="s">
        <v>343</v>
      </c>
      <c r="B38" s="390"/>
      <c r="C38" s="390"/>
      <c r="D38" s="390"/>
      <c r="E38" s="390"/>
      <c r="F38" s="618"/>
      <c r="G38" s="390"/>
      <c r="H38" s="455"/>
      <c r="I38" s="455"/>
      <c r="J38" s="455"/>
      <c r="K38" s="455"/>
      <c r="L38" s="455"/>
      <c r="M38" s="455"/>
      <c r="N38" s="455"/>
      <c r="O38" s="455"/>
      <c r="P38" s="455"/>
      <c r="Q38" s="455"/>
      <c r="R38" s="455"/>
      <c r="S38" s="455"/>
    </row>
    <row r="39" spans="1:19" s="308" customFormat="1" ht="18" customHeight="1">
      <c r="A39" s="460" t="s">
        <v>765</v>
      </c>
      <c r="B39" s="390"/>
      <c r="C39" s="390"/>
      <c r="D39" s="390"/>
      <c r="E39" s="390"/>
      <c r="F39" s="618"/>
      <c r="G39" s="390"/>
      <c r="H39" s="455"/>
      <c r="I39" s="455"/>
      <c r="J39" s="455"/>
      <c r="K39" s="455"/>
      <c r="L39" s="455"/>
      <c r="M39" s="455"/>
      <c r="N39" s="455"/>
      <c r="O39" s="455"/>
      <c r="P39" s="455"/>
      <c r="Q39" s="455"/>
      <c r="R39" s="455"/>
      <c r="S39" s="455"/>
    </row>
    <row r="40" spans="1:19" s="308" customFormat="1" ht="18" customHeight="1">
      <c r="A40" s="459" t="s">
        <v>344</v>
      </c>
      <c r="B40" s="390"/>
      <c r="C40" s="390"/>
      <c r="D40" s="390"/>
      <c r="E40" s="390"/>
      <c r="F40" s="618"/>
      <c r="G40" s="390"/>
      <c r="H40" s="455"/>
      <c r="I40" s="455"/>
      <c r="J40" s="455"/>
      <c r="K40" s="455"/>
      <c r="L40" s="455"/>
      <c r="M40" s="455"/>
      <c r="N40" s="455"/>
      <c r="O40" s="455"/>
      <c r="P40" s="455"/>
      <c r="Q40" s="455"/>
      <c r="R40" s="455"/>
      <c r="S40" s="455"/>
    </row>
    <row r="41" spans="1:19" s="308" customFormat="1" ht="18" customHeight="1">
      <c r="A41" s="459" t="s">
        <v>345</v>
      </c>
      <c r="B41" s="390"/>
      <c r="C41" s="390"/>
      <c r="D41" s="390"/>
      <c r="E41" s="390"/>
      <c r="F41" s="618"/>
      <c r="G41" s="390"/>
      <c r="H41" s="455"/>
      <c r="I41" s="455"/>
      <c r="J41" s="455"/>
      <c r="K41" s="455"/>
      <c r="L41" s="455"/>
      <c r="M41" s="455"/>
      <c r="N41" s="455"/>
      <c r="O41" s="455"/>
      <c r="P41" s="455"/>
      <c r="Q41" s="455"/>
      <c r="R41" s="455"/>
      <c r="S41" s="455"/>
    </row>
    <row r="42" spans="1:19" s="308" customFormat="1" ht="39" customHeight="1">
      <c r="A42" s="835" t="s">
        <v>346</v>
      </c>
      <c r="B42" s="833"/>
      <c r="C42" s="833"/>
      <c r="D42" s="833"/>
      <c r="E42" s="833"/>
      <c r="F42" s="833"/>
      <c r="G42" s="833"/>
      <c r="H42" s="455"/>
      <c r="I42" s="455"/>
      <c r="J42" s="455"/>
      <c r="K42" s="455"/>
      <c r="L42" s="455"/>
      <c r="M42" s="455"/>
      <c r="N42" s="455"/>
      <c r="O42" s="455"/>
      <c r="P42" s="455"/>
      <c r="Q42" s="455"/>
      <c r="R42" s="455"/>
      <c r="S42" s="455"/>
    </row>
    <row r="43" spans="1:19" s="308" customFormat="1">
      <c r="A43" s="459" t="s">
        <v>347</v>
      </c>
      <c r="B43" s="390"/>
      <c r="C43" s="390"/>
      <c r="D43" s="390"/>
      <c r="E43" s="390"/>
      <c r="F43" s="618"/>
      <c r="G43" s="390"/>
      <c r="H43" s="455"/>
      <c r="I43" s="455"/>
      <c r="J43" s="455"/>
      <c r="K43" s="455"/>
      <c r="L43" s="455"/>
      <c r="M43" s="455"/>
      <c r="N43" s="455"/>
      <c r="O43" s="455"/>
      <c r="P43" s="455"/>
      <c r="Q43" s="455"/>
      <c r="R43" s="455"/>
      <c r="S43" s="455"/>
    </row>
    <row r="44" spans="1:19" s="308" customFormat="1" ht="32.25" customHeight="1">
      <c r="A44" s="835" t="s">
        <v>350</v>
      </c>
      <c r="B44" s="833"/>
      <c r="C44" s="833"/>
      <c r="D44" s="833"/>
      <c r="E44" s="833"/>
      <c r="F44" s="833"/>
      <c r="G44" s="833"/>
      <c r="H44" s="455"/>
      <c r="I44" s="455"/>
      <c r="J44" s="455"/>
      <c r="K44" s="455"/>
      <c r="L44" s="455"/>
      <c r="M44" s="455"/>
      <c r="N44" s="455"/>
      <c r="O44" s="455"/>
      <c r="P44" s="455"/>
      <c r="Q44" s="455"/>
      <c r="R44" s="455"/>
      <c r="S44" s="455"/>
    </row>
    <row r="45" spans="1:19" s="308" customFormat="1">
      <c r="A45" s="396" t="s">
        <v>351</v>
      </c>
      <c r="B45" s="390"/>
      <c r="C45" s="390"/>
      <c r="D45" s="390"/>
      <c r="E45" s="390"/>
      <c r="F45" s="618"/>
      <c r="G45" s="390"/>
      <c r="H45" s="455"/>
      <c r="I45" s="455"/>
      <c r="J45" s="455"/>
      <c r="K45" s="455"/>
      <c r="L45" s="455"/>
      <c r="M45" s="455"/>
      <c r="N45" s="455"/>
      <c r="O45" s="455"/>
      <c r="P45" s="455"/>
      <c r="Q45" s="455"/>
      <c r="R45" s="455"/>
      <c r="S45" s="455"/>
    </row>
    <row r="46" spans="1:19" s="308" customFormat="1" ht="18.75" customHeight="1">
      <c r="A46" s="461" t="s">
        <v>352</v>
      </c>
      <c r="B46" s="390"/>
      <c r="C46" s="390"/>
      <c r="D46" s="390"/>
      <c r="E46" s="390"/>
      <c r="F46" s="618"/>
      <c r="G46" s="390"/>
      <c r="H46" s="455"/>
      <c r="I46" s="455"/>
      <c r="J46" s="455"/>
      <c r="K46" s="455"/>
      <c r="L46" s="455"/>
      <c r="M46" s="455"/>
      <c r="N46" s="455"/>
      <c r="O46" s="455"/>
      <c r="P46" s="455"/>
      <c r="Q46" s="455"/>
      <c r="R46" s="455"/>
      <c r="S46" s="455"/>
    </row>
    <row r="47" spans="1:19" s="308" customFormat="1" ht="47.25" customHeight="1">
      <c r="A47" s="835" t="s">
        <v>353</v>
      </c>
      <c r="B47" s="833"/>
      <c r="C47" s="833"/>
      <c r="D47" s="833"/>
      <c r="E47" s="833"/>
      <c r="F47" s="833"/>
      <c r="G47" s="833"/>
      <c r="H47" s="455"/>
      <c r="I47" s="455"/>
      <c r="J47" s="455"/>
      <c r="K47" s="455"/>
      <c r="L47" s="455"/>
      <c r="M47" s="455"/>
      <c r="N47" s="455"/>
      <c r="O47" s="455"/>
      <c r="P47" s="455"/>
      <c r="Q47" s="455"/>
      <c r="R47" s="455"/>
      <c r="S47" s="455"/>
    </row>
    <row r="48" spans="1:19" s="308" customFormat="1">
      <c r="A48" s="460" t="s">
        <v>354</v>
      </c>
      <c r="B48" s="390"/>
      <c r="C48" s="390"/>
      <c r="D48" s="390"/>
      <c r="E48" s="390"/>
      <c r="F48" s="618"/>
      <c r="G48" s="390"/>
      <c r="H48" s="455"/>
      <c r="I48" s="455"/>
      <c r="J48" s="455"/>
      <c r="K48" s="455"/>
      <c r="L48" s="455"/>
      <c r="M48" s="455"/>
      <c r="N48" s="455"/>
      <c r="O48" s="455"/>
      <c r="P48" s="455"/>
      <c r="Q48" s="455"/>
      <c r="R48" s="455"/>
      <c r="S48" s="455"/>
    </row>
    <row r="49" spans="1:19" s="308" customFormat="1" ht="43.5" customHeight="1">
      <c r="A49" s="835" t="s">
        <v>355</v>
      </c>
      <c r="B49" s="833"/>
      <c r="C49" s="833"/>
      <c r="D49" s="833"/>
      <c r="E49" s="833"/>
      <c r="F49" s="833"/>
      <c r="G49" s="833"/>
      <c r="H49" s="455"/>
      <c r="I49" s="455"/>
      <c r="J49" s="455"/>
      <c r="K49" s="455"/>
      <c r="L49" s="455"/>
      <c r="M49" s="455"/>
      <c r="N49" s="455"/>
      <c r="O49" s="455"/>
      <c r="P49" s="455"/>
      <c r="Q49" s="455"/>
      <c r="R49" s="455"/>
      <c r="S49" s="455"/>
    </row>
    <row r="50" spans="1:19" s="308" customFormat="1" ht="19.5" customHeight="1">
      <c r="A50" s="460" t="s">
        <v>356</v>
      </c>
      <c r="B50" s="390"/>
      <c r="C50" s="390"/>
      <c r="D50" s="390"/>
      <c r="E50" s="390"/>
      <c r="F50" s="618"/>
      <c r="G50" s="390"/>
      <c r="H50" s="455"/>
      <c r="I50" s="455"/>
      <c r="J50" s="455"/>
      <c r="K50" s="455"/>
      <c r="L50" s="455"/>
      <c r="M50" s="455"/>
      <c r="N50" s="455"/>
      <c r="O50" s="455"/>
      <c r="P50" s="455"/>
      <c r="Q50" s="455"/>
      <c r="R50" s="455"/>
      <c r="S50" s="455"/>
    </row>
    <row r="51" spans="1:19" s="308" customFormat="1" ht="48" customHeight="1">
      <c r="A51" s="835" t="s">
        <v>357</v>
      </c>
      <c r="B51" s="833"/>
      <c r="C51" s="833"/>
      <c r="D51" s="833"/>
      <c r="E51" s="833"/>
      <c r="F51" s="833"/>
      <c r="G51" s="833"/>
      <c r="H51" s="455"/>
      <c r="I51" s="455"/>
      <c r="J51" s="455"/>
      <c r="K51" s="455"/>
      <c r="L51" s="455"/>
      <c r="M51" s="455"/>
      <c r="N51" s="455"/>
      <c r="O51" s="455"/>
      <c r="P51" s="455"/>
      <c r="Q51" s="455"/>
      <c r="R51" s="455"/>
      <c r="S51" s="455"/>
    </row>
    <row r="52" spans="1:19" s="308" customFormat="1" ht="18.75" customHeight="1">
      <c r="A52" s="460" t="s">
        <v>358</v>
      </c>
      <c r="B52" s="390"/>
      <c r="C52" s="390"/>
      <c r="D52" s="390"/>
      <c r="E52" s="390"/>
      <c r="F52" s="618"/>
      <c r="G52" s="390"/>
      <c r="H52" s="455"/>
      <c r="I52" s="455"/>
      <c r="J52" s="455"/>
      <c r="K52" s="455"/>
      <c r="L52" s="455"/>
      <c r="M52" s="455"/>
      <c r="N52" s="455"/>
      <c r="O52" s="455"/>
      <c r="P52" s="455"/>
      <c r="Q52" s="455"/>
      <c r="R52" s="455"/>
      <c r="S52" s="455"/>
    </row>
    <row r="53" spans="1:19" s="308" customFormat="1" ht="10.5" customHeight="1">
      <c r="A53" s="460"/>
      <c r="B53" s="390"/>
      <c r="C53" s="390"/>
      <c r="D53" s="390"/>
      <c r="E53" s="390"/>
      <c r="F53" s="618"/>
      <c r="G53" s="390"/>
      <c r="H53" s="455"/>
      <c r="I53" s="455"/>
      <c r="J53" s="455"/>
      <c r="K53" s="455"/>
      <c r="L53" s="455"/>
      <c r="M53" s="455"/>
      <c r="N53" s="455"/>
      <c r="O53" s="455"/>
      <c r="P53" s="455"/>
      <c r="Q53" s="455"/>
      <c r="R53" s="455"/>
      <c r="S53" s="455"/>
    </row>
    <row r="54" spans="1:19" s="308" customFormat="1">
      <c r="A54" s="832" t="s">
        <v>359</v>
      </c>
      <c r="B54" s="832"/>
      <c r="C54" s="454"/>
      <c r="D54" s="396"/>
      <c r="E54" s="454" t="s">
        <v>360</v>
      </c>
      <c r="F54" s="618"/>
      <c r="G54" s="390"/>
      <c r="H54" s="455"/>
      <c r="I54" s="455"/>
      <c r="J54" s="455"/>
      <c r="K54" s="455"/>
      <c r="L54" s="455"/>
      <c r="M54" s="455"/>
      <c r="N54" s="455"/>
      <c r="O54" s="455"/>
      <c r="P54" s="455"/>
      <c r="Q54" s="455"/>
      <c r="R54" s="455"/>
      <c r="S54" s="455"/>
    </row>
    <row r="55" spans="1:19" s="308" customFormat="1" ht="17.25" customHeight="1">
      <c r="A55" s="460" t="s">
        <v>361</v>
      </c>
      <c r="B55" s="390"/>
      <c r="C55" s="390"/>
      <c r="D55" s="390"/>
      <c r="E55" s="462" t="s">
        <v>766</v>
      </c>
      <c r="F55" s="618"/>
      <c r="G55" s="390"/>
      <c r="H55" s="455"/>
      <c r="I55" s="455"/>
      <c r="J55" s="455"/>
      <c r="K55" s="455"/>
      <c r="L55" s="455"/>
      <c r="M55" s="455"/>
      <c r="N55" s="455"/>
      <c r="O55" s="455"/>
      <c r="P55" s="455"/>
      <c r="Q55" s="455"/>
      <c r="R55" s="455"/>
      <c r="S55" s="455"/>
    </row>
    <row r="56" spans="1:19" s="308" customFormat="1" ht="17.25" customHeight="1">
      <c r="A56" s="460" t="s">
        <v>362</v>
      </c>
      <c r="B56" s="390"/>
      <c r="C56" s="390"/>
      <c r="D56" s="390"/>
      <c r="E56" s="462" t="s">
        <v>767</v>
      </c>
      <c r="F56" s="618"/>
      <c r="G56" s="390"/>
      <c r="H56" s="455"/>
      <c r="I56" s="455"/>
      <c r="J56" s="455"/>
      <c r="K56" s="455"/>
      <c r="L56" s="455"/>
      <c r="M56" s="455"/>
      <c r="N56" s="455"/>
      <c r="O56" s="455"/>
      <c r="P56" s="455"/>
      <c r="Q56" s="455"/>
      <c r="R56" s="455"/>
      <c r="S56" s="455"/>
    </row>
    <row r="57" spans="1:19" s="308" customFormat="1" ht="17.25" customHeight="1">
      <c r="A57" s="460" t="s">
        <v>363</v>
      </c>
      <c r="B57" s="390"/>
      <c r="C57" s="390"/>
      <c r="D57" s="390"/>
      <c r="E57" s="462" t="s">
        <v>768</v>
      </c>
      <c r="F57" s="618"/>
      <c r="G57" s="390"/>
      <c r="H57" s="455"/>
      <c r="I57" s="455"/>
      <c r="J57" s="455"/>
      <c r="K57" s="455"/>
      <c r="L57" s="455"/>
      <c r="M57" s="455"/>
      <c r="N57" s="455"/>
      <c r="O57" s="455"/>
      <c r="P57" s="455"/>
      <c r="Q57" s="455"/>
      <c r="R57" s="455"/>
      <c r="S57" s="455"/>
    </row>
    <row r="58" spans="1:19" s="308" customFormat="1" ht="17.25" customHeight="1">
      <c r="A58" s="460" t="s">
        <v>364</v>
      </c>
      <c r="B58" s="390"/>
      <c r="C58" s="390"/>
      <c r="D58" s="390"/>
      <c r="E58" s="463" t="s">
        <v>769</v>
      </c>
      <c r="F58" s="618"/>
      <c r="G58" s="390"/>
      <c r="H58" s="455"/>
      <c r="I58" s="455"/>
      <c r="J58" s="455"/>
      <c r="K58" s="455"/>
      <c r="L58" s="455"/>
      <c r="M58" s="455"/>
      <c r="N58" s="455"/>
      <c r="O58" s="455"/>
      <c r="P58" s="455"/>
      <c r="Q58" s="455"/>
      <c r="R58" s="455"/>
      <c r="S58" s="455"/>
    </row>
    <row r="59" spans="1:19" s="308" customFormat="1" ht="17.25" customHeight="1">
      <c r="A59" s="460" t="s">
        <v>365</v>
      </c>
      <c r="B59" s="390"/>
      <c r="C59" s="390"/>
      <c r="D59" s="390"/>
      <c r="E59" s="463" t="s">
        <v>769</v>
      </c>
      <c r="F59" s="618"/>
      <c r="G59" s="390"/>
      <c r="H59" s="455"/>
      <c r="I59" s="455"/>
      <c r="J59" s="455"/>
      <c r="K59" s="455"/>
      <c r="L59" s="455"/>
      <c r="M59" s="455"/>
      <c r="N59" s="455"/>
      <c r="O59" s="455"/>
      <c r="P59" s="455"/>
      <c r="Q59" s="455"/>
      <c r="R59" s="455"/>
      <c r="S59" s="455"/>
    </row>
    <row r="60" spans="1:19" s="308" customFormat="1" ht="13.5" customHeight="1">
      <c r="A60" s="460"/>
      <c r="B60" s="390"/>
      <c r="C60" s="390"/>
      <c r="D60" s="390"/>
      <c r="E60" s="390"/>
      <c r="F60" s="618"/>
      <c r="G60" s="390"/>
      <c r="H60" s="455"/>
      <c r="I60" s="455"/>
      <c r="J60" s="455"/>
      <c r="K60" s="455"/>
      <c r="L60" s="455"/>
      <c r="M60" s="455"/>
      <c r="N60" s="455"/>
      <c r="O60" s="455"/>
      <c r="P60" s="455"/>
      <c r="Q60" s="455"/>
      <c r="R60" s="455"/>
      <c r="S60" s="455"/>
    </row>
    <row r="61" spans="1:19">
      <c r="A61" s="404" t="s">
        <v>366</v>
      </c>
      <c r="B61" s="437"/>
      <c r="C61" s="437"/>
      <c r="D61" s="437"/>
      <c r="E61" s="437"/>
      <c r="F61" s="733"/>
      <c r="G61" s="437"/>
    </row>
    <row r="62" spans="1:19" ht="53.25" customHeight="1">
      <c r="A62" s="837" t="s">
        <v>367</v>
      </c>
      <c r="B62" s="837"/>
      <c r="C62" s="837"/>
      <c r="D62" s="837"/>
      <c r="E62" s="837"/>
      <c r="F62" s="837"/>
      <c r="G62" s="837"/>
    </row>
    <row r="63" spans="1:19" ht="19.5" customHeight="1">
      <c r="A63" s="466" t="s">
        <v>368</v>
      </c>
      <c r="B63" s="437"/>
      <c r="C63" s="437"/>
      <c r="D63" s="437"/>
      <c r="E63" s="437"/>
      <c r="F63" s="733"/>
      <c r="G63" s="437"/>
    </row>
    <row r="64" spans="1:19" ht="34.5" customHeight="1">
      <c r="A64" s="834" t="s">
        <v>369</v>
      </c>
      <c r="B64" s="833"/>
      <c r="C64" s="833"/>
      <c r="D64" s="833"/>
      <c r="E64" s="833"/>
      <c r="F64" s="833"/>
      <c r="G64" s="833"/>
    </row>
    <row r="65" spans="1:19" ht="18.75" customHeight="1">
      <c r="A65" s="466" t="s">
        <v>370</v>
      </c>
      <c r="B65" s="437"/>
      <c r="C65" s="437"/>
      <c r="D65" s="437"/>
      <c r="E65" s="437"/>
      <c r="F65" s="733"/>
      <c r="G65" s="437"/>
    </row>
    <row r="66" spans="1:19" s="308" customFormat="1" ht="46.5" customHeight="1">
      <c r="A66" s="833" t="s">
        <v>349</v>
      </c>
      <c r="B66" s="833"/>
      <c r="C66" s="833"/>
      <c r="D66" s="833"/>
      <c r="E66" s="833"/>
      <c r="F66" s="833"/>
      <c r="G66" s="833"/>
      <c r="H66" s="455"/>
      <c r="I66" s="455"/>
      <c r="J66" s="455"/>
      <c r="K66" s="455"/>
      <c r="L66" s="455"/>
      <c r="M66" s="455"/>
      <c r="N66" s="455"/>
      <c r="O66" s="455"/>
      <c r="P66" s="455"/>
      <c r="Q66" s="455"/>
      <c r="R66" s="455"/>
      <c r="S66" s="455"/>
    </row>
    <row r="67" spans="1:19" s="308" customFormat="1" ht="20.25" customHeight="1">
      <c r="A67" s="397" t="s">
        <v>371</v>
      </c>
      <c r="B67" s="390"/>
      <c r="C67" s="390"/>
      <c r="D67" s="390"/>
      <c r="E67" s="390"/>
      <c r="F67" s="618"/>
      <c r="G67" s="390"/>
      <c r="H67" s="455"/>
      <c r="I67" s="455"/>
      <c r="J67" s="455"/>
      <c r="K67" s="455"/>
      <c r="L67" s="455"/>
      <c r="M67" s="455"/>
      <c r="N67" s="455"/>
      <c r="O67" s="455"/>
      <c r="P67" s="455"/>
      <c r="Q67" s="455"/>
      <c r="R67" s="455"/>
      <c r="S67" s="455"/>
    </row>
    <row r="68" spans="1:19" s="308" customFormat="1" ht="49.5" customHeight="1">
      <c r="A68" s="833" t="s">
        <v>372</v>
      </c>
      <c r="B68" s="833"/>
      <c r="C68" s="833"/>
      <c r="D68" s="833"/>
      <c r="E68" s="833"/>
      <c r="F68" s="833"/>
      <c r="G68" s="833"/>
      <c r="H68" s="455"/>
      <c r="I68" s="455"/>
      <c r="J68" s="455"/>
      <c r="K68" s="455"/>
      <c r="L68" s="455"/>
      <c r="M68" s="455"/>
      <c r="N68" s="455"/>
      <c r="O68" s="455"/>
      <c r="P68" s="455"/>
      <c r="Q68" s="455"/>
      <c r="R68" s="455"/>
      <c r="S68" s="455"/>
    </row>
    <row r="69" spans="1:19" s="308" customFormat="1">
      <c r="A69" s="396" t="s">
        <v>373</v>
      </c>
      <c r="B69" s="390"/>
      <c r="C69" s="390"/>
      <c r="D69" s="390"/>
      <c r="E69" s="390"/>
      <c r="F69" s="618"/>
      <c r="G69" s="390"/>
      <c r="H69" s="455"/>
      <c r="I69" s="455"/>
      <c r="J69" s="455"/>
      <c r="K69" s="455"/>
      <c r="L69" s="455"/>
      <c r="M69" s="455"/>
      <c r="N69" s="455"/>
      <c r="O69" s="455"/>
      <c r="P69" s="455"/>
      <c r="Q69" s="455"/>
      <c r="R69" s="455"/>
      <c r="S69" s="455"/>
    </row>
    <row r="70" spans="1:19" s="308" customFormat="1">
      <c r="A70" s="390" t="s">
        <v>770</v>
      </c>
      <c r="B70" s="390"/>
      <c r="C70" s="390"/>
      <c r="D70" s="390"/>
      <c r="E70" s="390"/>
      <c r="F70" s="618"/>
      <c r="G70" s="390"/>
      <c r="H70" s="455"/>
      <c r="I70" s="455"/>
      <c r="J70" s="455"/>
      <c r="K70" s="455"/>
      <c r="L70" s="455"/>
      <c r="M70" s="455"/>
      <c r="N70" s="455"/>
      <c r="O70" s="455"/>
      <c r="P70" s="455"/>
      <c r="Q70" s="455"/>
      <c r="R70" s="455"/>
      <c r="S70" s="455"/>
    </row>
    <row r="71" spans="1:19" s="308" customFormat="1">
      <c r="A71" s="390"/>
      <c r="B71" s="390"/>
      <c r="C71" s="390"/>
      <c r="D71" s="390"/>
      <c r="E71" s="390"/>
      <c r="F71" s="618"/>
      <c r="G71" s="390"/>
      <c r="H71" s="455"/>
      <c r="I71" s="455"/>
      <c r="J71" s="455"/>
      <c r="K71" s="455"/>
      <c r="L71" s="455"/>
      <c r="M71" s="455"/>
      <c r="N71" s="455"/>
      <c r="O71" s="455"/>
      <c r="P71" s="455"/>
      <c r="Q71" s="455"/>
      <c r="R71" s="455"/>
      <c r="S71" s="455"/>
    </row>
    <row r="72" spans="1:19" s="308" customFormat="1">
      <c r="A72" s="396" t="s">
        <v>374</v>
      </c>
      <c r="B72" s="390"/>
      <c r="C72" s="390"/>
      <c r="D72" s="390"/>
      <c r="E72" s="390"/>
      <c r="F72" s="618"/>
      <c r="G72" s="390"/>
      <c r="H72" s="455"/>
      <c r="I72" s="455"/>
      <c r="J72" s="455"/>
      <c r="K72" s="455"/>
      <c r="L72" s="455"/>
      <c r="M72" s="455"/>
      <c r="N72" s="455"/>
      <c r="O72" s="455"/>
      <c r="P72" s="455"/>
      <c r="Q72" s="455"/>
      <c r="R72" s="455"/>
      <c r="S72" s="455"/>
    </row>
    <row r="73" spans="1:19" s="308" customFormat="1">
      <c r="A73" s="390"/>
      <c r="B73" s="390"/>
      <c r="C73" s="390"/>
      <c r="D73" s="390"/>
      <c r="E73" s="390"/>
      <c r="F73" s="618"/>
      <c r="G73" s="467" t="s">
        <v>397</v>
      </c>
      <c r="H73" s="455"/>
      <c r="I73" s="455"/>
      <c r="J73" s="455"/>
      <c r="K73" s="455"/>
      <c r="L73" s="455"/>
      <c r="M73" s="455"/>
      <c r="N73" s="455"/>
      <c r="O73" s="455"/>
      <c r="P73" s="455"/>
      <c r="Q73" s="455"/>
      <c r="R73" s="455"/>
      <c r="S73" s="455"/>
    </row>
    <row r="74" spans="1:19" s="308" customFormat="1" ht="29.25" customHeight="1">
      <c r="A74" s="396" t="s">
        <v>375</v>
      </c>
      <c r="B74" s="390"/>
      <c r="C74" s="390"/>
      <c r="D74" s="390"/>
      <c r="E74" s="437"/>
      <c r="F74" s="734" t="s">
        <v>889</v>
      </c>
      <c r="G74" s="383" t="s">
        <v>695</v>
      </c>
      <c r="H74" s="455"/>
      <c r="I74" s="455"/>
      <c r="J74" s="455"/>
      <c r="K74" s="455"/>
      <c r="L74" s="455"/>
      <c r="M74" s="455"/>
      <c r="N74" s="455"/>
      <c r="O74" s="455"/>
      <c r="P74" s="455"/>
      <c r="Q74" s="455"/>
      <c r="R74" s="455"/>
      <c r="S74" s="455"/>
    </row>
    <row r="75" spans="1:19" s="308" customFormat="1" ht="18.75" customHeight="1">
      <c r="A75" s="468" t="s">
        <v>376</v>
      </c>
      <c r="B75" s="390"/>
      <c r="C75" s="390"/>
      <c r="D75" s="390"/>
      <c r="E75" s="390"/>
      <c r="F75" s="625">
        <f>+BCDKT!D14</f>
        <v>4316600296.0771523</v>
      </c>
      <c r="G75" s="453">
        <v>6783017579</v>
      </c>
      <c r="H75" s="455"/>
      <c r="I75" s="455"/>
      <c r="J75" s="455"/>
      <c r="K75" s="455"/>
      <c r="L75" s="455"/>
      <c r="M75" s="455"/>
      <c r="N75" s="455"/>
      <c r="O75" s="455"/>
      <c r="P75" s="455"/>
      <c r="Q75" s="455"/>
      <c r="R75" s="455"/>
      <c r="S75" s="455"/>
    </row>
    <row r="76" spans="1:19" s="308" customFormat="1" ht="18.75" customHeight="1">
      <c r="A76" s="468" t="s">
        <v>259</v>
      </c>
      <c r="B76" s="390"/>
      <c r="C76" s="390"/>
      <c r="D76" s="390"/>
      <c r="E76" s="390"/>
      <c r="F76" s="625">
        <f>+BCDKT!D15</f>
        <v>1867325</v>
      </c>
      <c r="G76" s="453">
        <v>702665422</v>
      </c>
      <c r="H76" s="455"/>
      <c r="I76" s="455"/>
      <c r="J76" s="455"/>
      <c r="K76" s="455"/>
      <c r="L76" s="455"/>
      <c r="M76" s="455"/>
      <c r="N76" s="455"/>
      <c r="O76" s="455"/>
      <c r="P76" s="455"/>
      <c r="Q76" s="455"/>
      <c r="R76" s="455"/>
      <c r="S76" s="455"/>
    </row>
    <row r="77" spans="1:19" s="308" customFormat="1" ht="18.75" customHeight="1">
      <c r="A77" s="468" t="s">
        <v>377</v>
      </c>
      <c r="B77" s="390"/>
      <c r="C77" s="390"/>
      <c r="D77" s="390"/>
      <c r="E77" s="390"/>
      <c r="F77" s="618"/>
      <c r="G77" s="390"/>
      <c r="H77" s="455"/>
      <c r="I77" s="455"/>
      <c r="J77" s="455"/>
      <c r="K77" s="455"/>
      <c r="L77" s="455"/>
      <c r="M77" s="455"/>
      <c r="N77" s="455"/>
      <c r="O77" s="455"/>
      <c r="P77" s="455"/>
      <c r="Q77" s="455"/>
      <c r="R77" s="455"/>
      <c r="S77" s="455"/>
    </row>
    <row r="78" spans="1:19" s="308" customFormat="1" ht="16.5">
      <c r="A78" s="390"/>
      <c r="B78" s="390"/>
      <c r="C78" s="390"/>
      <c r="D78" s="390"/>
      <c r="E78" s="454" t="s">
        <v>771</v>
      </c>
      <c r="F78" s="624">
        <f>+SUM(F75:F77)</f>
        <v>4318467621.0771523</v>
      </c>
      <c r="G78" s="330">
        <v>7485683001</v>
      </c>
      <c r="H78" s="455"/>
      <c r="I78" s="455"/>
      <c r="J78" s="455"/>
      <c r="K78" s="455"/>
      <c r="L78" s="455"/>
      <c r="M78" s="455"/>
      <c r="N78" s="455"/>
      <c r="O78" s="455"/>
      <c r="P78" s="455"/>
      <c r="Q78" s="455"/>
      <c r="R78" s="455"/>
      <c r="S78" s="455"/>
    </row>
    <row r="79" spans="1:19" s="308" customFormat="1" ht="12" customHeight="1">
      <c r="A79" s="390"/>
      <c r="B79" s="390"/>
      <c r="C79" s="390"/>
      <c r="D79" s="390"/>
      <c r="E79" s="454"/>
      <c r="F79" s="735"/>
      <c r="G79" s="469"/>
      <c r="H79" s="455"/>
      <c r="I79" s="455"/>
      <c r="J79" s="455"/>
      <c r="K79" s="455"/>
      <c r="L79" s="455"/>
      <c r="M79" s="455"/>
      <c r="N79" s="455"/>
      <c r="O79" s="455"/>
      <c r="P79" s="455"/>
      <c r="Q79" s="455"/>
      <c r="R79" s="455"/>
      <c r="S79" s="455"/>
    </row>
    <row r="80" spans="1:19" s="308" customFormat="1" ht="29.25" customHeight="1">
      <c r="A80" s="396" t="s">
        <v>378</v>
      </c>
      <c r="B80" s="390"/>
      <c r="C80" s="390"/>
      <c r="D80" s="390"/>
      <c r="E80" s="403"/>
      <c r="F80" s="734" t="str">
        <f>F74</f>
        <v>Số cuối kỳ 31/12/2015</v>
      </c>
      <c r="G80" s="383" t="s">
        <v>695</v>
      </c>
      <c r="H80" s="455"/>
      <c r="I80" s="455"/>
      <c r="J80" s="455"/>
      <c r="K80" s="455"/>
      <c r="L80" s="455"/>
      <c r="M80" s="455"/>
      <c r="N80" s="455"/>
      <c r="O80" s="455"/>
      <c r="P80" s="455"/>
      <c r="Q80" s="455"/>
      <c r="R80" s="455"/>
      <c r="S80" s="455"/>
    </row>
    <row r="81" spans="1:19" s="308" customFormat="1">
      <c r="A81" s="390" t="s">
        <v>834</v>
      </c>
      <c r="B81" s="390"/>
      <c r="C81" s="390"/>
      <c r="D81" s="390"/>
      <c r="E81" s="403"/>
      <c r="F81" s="651"/>
      <c r="G81" s="384">
        <v>6000000000</v>
      </c>
      <c r="H81" s="455"/>
      <c r="I81" s="455"/>
      <c r="J81" s="455"/>
      <c r="K81" s="455"/>
      <c r="L81" s="455"/>
      <c r="M81" s="455"/>
      <c r="N81" s="455"/>
      <c r="O81" s="455"/>
      <c r="P81" s="455"/>
      <c r="Q81" s="455"/>
      <c r="R81" s="455"/>
      <c r="S81" s="455"/>
    </row>
    <row r="82" spans="1:19" s="308" customFormat="1" ht="18.75" customHeight="1">
      <c r="A82" s="390" t="s">
        <v>835</v>
      </c>
      <c r="B82" s="390"/>
      <c r="C82" s="390"/>
      <c r="D82" s="390"/>
      <c r="E82" s="403"/>
      <c r="F82" s="651"/>
      <c r="G82" s="384">
        <v>4000000000</v>
      </c>
      <c r="H82" s="455"/>
      <c r="I82" s="455"/>
      <c r="J82" s="455"/>
      <c r="K82" s="455"/>
      <c r="L82" s="455"/>
      <c r="M82" s="455"/>
      <c r="N82" s="455"/>
      <c r="O82" s="455"/>
      <c r="P82" s="455"/>
      <c r="Q82" s="455"/>
      <c r="R82" s="455"/>
      <c r="S82" s="455"/>
    </row>
    <row r="83" spans="1:19" s="308" customFormat="1" ht="18.75" customHeight="1">
      <c r="A83" s="390" t="s">
        <v>836</v>
      </c>
      <c r="B83" s="390"/>
      <c r="C83" s="390"/>
      <c r="D83" s="390"/>
      <c r="E83" s="403"/>
      <c r="F83" s="651">
        <v>0</v>
      </c>
      <c r="G83" s="384">
        <v>4000000000</v>
      </c>
      <c r="H83" s="455"/>
      <c r="I83" s="455"/>
      <c r="J83" s="455"/>
      <c r="K83" s="455"/>
      <c r="L83" s="455"/>
      <c r="M83" s="455"/>
      <c r="N83" s="455"/>
      <c r="O83" s="455"/>
      <c r="P83" s="455"/>
      <c r="Q83" s="455"/>
      <c r="R83" s="455"/>
      <c r="S83" s="455"/>
    </row>
    <row r="84" spans="1:19" s="308" customFormat="1" ht="18.75" customHeight="1">
      <c r="A84" s="390" t="s">
        <v>541</v>
      </c>
      <c r="B84" s="390"/>
      <c r="C84" s="390"/>
      <c r="D84" s="390"/>
      <c r="E84" s="403"/>
      <c r="F84" s="651"/>
      <c r="G84" s="384">
        <v>401940871</v>
      </c>
      <c r="H84" s="455"/>
      <c r="I84" s="455"/>
      <c r="J84" s="455"/>
      <c r="K84" s="455"/>
      <c r="L84" s="455"/>
      <c r="M84" s="455"/>
      <c r="N84" s="455"/>
      <c r="O84" s="455"/>
      <c r="P84" s="455"/>
      <c r="Q84" s="455"/>
      <c r="R84" s="455"/>
      <c r="S84" s="455"/>
    </row>
    <row r="85" spans="1:19" s="308" customFormat="1" ht="18.75" customHeight="1">
      <c r="A85" s="390" t="s">
        <v>485</v>
      </c>
      <c r="B85" s="390"/>
      <c r="C85" s="390"/>
      <c r="D85" s="390"/>
      <c r="E85" s="403"/>
      <c r="F85" s="736"/>
      <c r="G85" s="384">
        <v>258834666</v>
      </c>
      <c r="H85" s="455"/>
      <c r="I85" s="455"/>
      <c r="J85" s="455"/>
      <c r="K85" s="455"/>
      <c r="L85" s="455"/>
      <c r="M85" s="455"/>
      <c r="N85" s="455"/>
      <c r="O85" s="455"/>
      <c r="P85" s="455"/>
      <c r="Q85" s="455"/>
      <c r="R85" s="455"/>
      <c r="S85" s="455"/>
    </row>
    <row r="86" spans="1:19" s="308" customFormat="1" ht="18.75" customHeight="1">
      <c r="A86" s="434" t="s">
        <v>854</v>
      </c>
      <c r="B86" s="390"/>
      <c r="C86" s="390"/>
      <c r="D86" s="390"/>
      <c r="E86" s="403"/>
      <c r="F86" s="651">
        <f>BCDKT!D21</f>
        <v>81012204427.618195</v>
      </c>
      <c r="G86" s="384"/>
      <c r="H86" s="455"/>
      <c r="I86" s="455"/>
      <c r="J86" s="455"/>
      <c r="K86" s="455"/>
      <c r="L86" s="455"/>
      <c r="M86" s="455"/>
      <c r="N86" s="455"/>
      <c r="O86" s="455"/>
      <c r="P86" s="455"/>
      <c r="Q86" s="455"/>
      <c r="R86" s="455"/>
      <c r="S86" s="455"/>
    </row>
    <row r="87" spans="1:19" s="308" customFormat="1" ht="18.75" customHeight="1">
      <c r="A87" s="434" t="s">
        <v>855</v>
      </c>
      <c r="B87" s="390"/>
      <c r="C87" s="390"/>
      <c r="D87" s="390"/>
      <c r="E87" s="403"/>
      <c r="F87" s="651">
        <f>BCDKT!D22</f>
        <v>59941564</v>
      </c>
      <c r="G87" s="384"/>
      <c r="H87" s="455"/>
      <c r="I87" s="455"/>
      <c r="J87" s="455"/>
      <c r="K87" s="455"/>
      <c r="L87" s="455"/>
      <c r="M87" s="455"/>
      <c r="N87" s="455"/>
      <c r="O87" s="455"/>
      <c r="P87" s="455"/>
      <c r="Q87" s="455"/>
      <c r="R87" s="455"/>
      <c r="S87" s="455"/>
    </row>
    <row r="88" spans="1:19" s="308" customFormat="1" ht="18.75" customHeight="1">
      <c r="A88" s="434" t="s">
        <v>856</v>
      </c>
      <c r="B88" s="390"/>
      <c r="C88" s="390"/>
      <c r="D88" s="390"/>
      <c r="E88" s="403"/>
      <c r="F88" s="651">
        <f>BCDKT!D27</f>
        <v>-1752254140</v>
      </c>
      <c r="G88" s="384"/>
      <c r="H88" s="455"/>
      <c r="I88" s="455"/>
      <c r="J88" s="455"/>
      <c r="K88" s="455"/>
      <c r="L88" s="455"/>
      <c r="M88" s="455"/>
      <c r="N88" s="455"/>
      <c r="O88" s="455"/>
      <c r="P88" s="455"/>
      <c r="Q88" s="455"/>
      <c r="R88" s="455"/>
      <c r="S88" s="455"/>
    </row>
    <row r="89" spans="1:19" s="308" customFormat="1" ht="18.75" customHeight="1">
      <c r="A89" s="434" t="s">
        <v>913</v>
      </c>
      <c r="B89" s="390"/>
      <c r="C89" s="390"/>
      <c r="D89" s="390"/>
      <c r="E89" s="403"/>
      <c r="F89" s="651">
        <f>+BCDKT!D25</f>
        <v>723442531</v>
      </c>
      <c r="G89" s="384"/>
      <c r="H89" s="455"/>
      <c r="I89" s="455"/>
      <c r="J89" s="608"/>
      <c r="K89" s="455"/>
      <c r="L89" s="455"/>
      <c r="M89" s="455"/>
      <c r="N89" s="455"/>
      <c r="O89" s="455"/>
      <c r="P89" s="455"/>
      <c r="Q89" s="455"/>
      <c r="R89" s="455"/>
      <c r="S89" s="455"/>
    </row>
    <row r="90" spans="1:19" s="308" customFormat="1" ht="22.5" customHeight="1">
      <c r="A90" s="390"/>
      <c r="B90" s="390"/>
      <c r="C90" s="390"/>
      <c r="D90" s="390"/>
      <c r="E90" s="454" t="s">
        <v>771</v>
      </c>
      <c r="F90" s="624">
        <f>SUM(F81:F89)</f>
        <v>80043334382.618195</v>
      </c>
      <c r="G90" s="330">
        <v>14660775537</v>
      </c>
      <c r="H90" s="455"/>
      <c r="I90" s="455"/>
      <c r="J90" s="455"/>
      <c r="K90" s="455"/>
      <c r="L90" s="455"/>
      <c r="M90" s="455"/>
      <c r="N90" s="455"/>
      <c r="O90" s="455"/>
      <c r="P90" s="455"/>
      <c r="Q90" s="455"/>
      <c r="R90" s="455"/>
      <c r="S90" s="455"/>
    </row>
    <row r="91" spans="1:19" s="308" customFormat="1">
      <c r="A91" s="396"/>
      <c r="B91" s="390"/>
      <c r="C91" s="390"/>
      <c r="D91" s="390"/>
      <c r="E91" s="396"/>
      <c r="F91" s="735"/>
      <c r="G91" s="469"/>
      <c r="H91" s="455"/>
      <c r="I91" s="455"/>
      <c r="J91" s="455"/>
      <c r="K91" s="455"/>
      <c r="L91" s="455"/>
      <c r="M91" s="455"/>
      <c r="N91" s="455"/>
      <c r="O91" s="455"/>
      <c r="P91" s="455"/>
      <c r="Q91" s="455"/>
      <c r="R91" s="455"/>
      <c r="S91" s="455"/>
    </row>
    <row r="92" spans="1:19" s="308" customFormat="1" ht="29.25" customHeight="1">
      <c r="A92" s="396" t="s">
        <v>379</v>
      </c>
      <c r="B92" s="390"/>
      <c r="C92" s="390"/>
      <c r="D92" s="390"/>
      <c r="E92" s="390"/>
      <c r="F92" s="734" t="str">
        <f>F74</f>
        <v>Số cuối kỳ 31/12/2015</v>
      </c>
      <c r="G92" s="383" t="s">
        <v>695</v>
      </c>
      <c r="H92" s="455"/>
      <c r="I92" s="455"/>
      <c r="J92" s="455"/>
      <c r="K92" s="455"/>
      <c r="L92" s="455"/>
      <c r="M92" s="455"/>
      <c r="N92" s="455"/>
      <c r="O92" s="455"/>
      <c r="P92" s="455"/>
      <c r="Q92" s="455"/>
      <c r="R92" s="455"/>
      <c r="S92" s="455"/>
    </row>
    <row r="93" spans="1:19" s="308" customFormat="1" ht="17.25" customHeight="1">
      <c r="A93" s="470" t="s">
        <v>782</v>
      </c>
      <c r="B93" s="390"/>
      <c r="C93" s="390"/>
      <c r="D93" s="390"/>
      <c r="E93" s="390"/>
      <c r="F93" s="651">
        <f>+'[2]Tminh2015(1-4)'!$F$93</f>
        <v>27989474469.29747</v>
      </c>
      <c r="G93" s="384">
        <v>35160821979.3731</v>
      </c>
      <c r="H93" s="455"/>
      <c r="I93" s="455"/>
      <c r="J93" s="455"/>
      <c r="K93" s="455"/>
      <c r="L93" s="455"/>
      <c r="M93" s="455"/>
      <c r="N93" s="455"/>
      <c r="O93" s="455"/>
      <c r="P93" s="455"/>
      <c r="Q93" s="455"/>
      <c r="R93" s="455"/>
      <c r="S93" s="455"/>
    </row>
    <row r="94" spans="1:19" s="308" customFormat="1" ht="17.25" customHeight="1">
      <c r="A94" s="470" t="s">
        <v>783</v>
      </c>
      <c r="B94" s="390"/>
      <c r="C94" s="390"/>
      <c r="D94" s="390"/>
      <c r="E94" s="390"/>
      <c r="F94" s="651">
        <f>+'[2]Tminh2015(1-4)'!$F$94</f>
        <v>24696586.90909091</v>
      </c>
      <c r="G94" s="384">
        <v>35875323.051845945</v>
      </c>
      <c r="H94" s="455"/>
      <c r="I94" s="455"/>
      <c r="J94" s="455"/>
      <c r="K94" s="455"/>
      <c r="L94" s="455"/>
      <c r="M94" s="455"/>
      <c r="N94" s="455"/>
      <c r="O94" s="455"/>
      <c r="P94" s="455"/>
      <c r="Q94" s="455"/>
      <c r="R94" s="455"/>
      <c r="S94" s="455"/>
    </row>
    <row r="95" spans="1:19" s="308" customFormat="1" ht="17.25" customHeight="1">
      <c r="A95" s="470" t="s">
        <v>784</v>
      </c>
      <c r="B95" s="390"/>
      <c r="C95" s="390"/>
      <c r="D95" s="390"/>
      <c r="E95" s="390"/>
      <c r="F95" s="651">
        <f>+'[2]Tminh2015(1-4)'!$F$95</f>
        <v>783471283.01536751</v>
      </c>
      <c r="G95" s="384">
        <v>3485926478.7685251</v>
      </c>
      <c r="H95" s="455"/>
      <c r="I95" s="455"/>
      <c r="J95" s="455"/>
      <c r="K95" s="455"/>
      <c r="L95" s="455"/>
      <c r="M95" s="455"/>
      <c r="N95" s="455"/>
      <c r="O95" s="455"/>
      <c r="P95" s="455"/>
      <c r="Q95" s="455"/>
      <c r="R95" s="455"/>
      <c r="S95" s="455"/>
    </row>
    <row r="96" spans="1:19" s="308" customFormat="1" ht="17.25" customHeight="1">
      <c r="A96" s="470" t="s">
        <v>785</v>
      </c>
      <c r="B96" s="390"/>
      <c r="C96" s="390"/>
      <c r="D96" s="390"/>
      <c r="E96" s="390"/>
      <c r="F96" s="651">
        <f>+'[2]Tminh2015(1-4)'!$F$96</f>
        <v>89781489263.408264</v>
      </c>
      <c r="G96" s="384">
        <v>63340163649.509186</v>
      </c>
      <c r="H96" s="455"/>
      <c r="I96" s="455"/>
      <c r="J96" s="455"/>
      <c r="K96" s="455"/>
      <c r="L96" s="455"/>
      <c r="M96" s="455"/>
      <c r="N96" s="455"/>
      <c r="O96" s="455"/>
      <c r="P96" s="455"/>
      <c r="Q96" s="455"/>
      <c r="R96" s="455"/>
      <c r="S96" s="455"/>
    </row>
    <row r="97" spans="1:19" s="308" customFormat="1" ht="17.25" customHeight="1">
      <c r="A97" s="470" t="s">
        <v>786</v>
      </c>
      <c r="B97" s="390"/>
      <c r="C97" s="390"/>
      <c r="D97" s="390"/>
      <c r="E97" s="390"/>
      <c r="F97" s="651">
        <f>+'[2]Tminh2015(1-4)'!$F$97</f>
        <v>94829265115.671036</v>
      </c>
      <c r="G97" s="384">
        <v>87890390702.653519</v>
      </c>
      <c r="H97" s="455"/>
      <c r="I97" s="455"/>
      <c r="J97" s="455"/>
      <c r="K97" s="455"/>
      <c r="L97" s="455"/>
      <c r="M97" s="455"/>
      <c r="N97" s="455"/>
      <c r="O97" s="455"/>
      <c r="P97" s="455"/>
      <c r="Q97" s="455"/>
      <c r="R97" s="455"/>
      <c r="S97" s="455"/>
    </row>
    <row r="98" spans="1:19" s="308" customFormat="1" ht="24" customHeight="1">
      <c r="A98" s="470"/>
      <c r="B98" s="390"/>
      <c r="C98" s="390"/>
      <c r="D98" s="390"/>
      <c r="E98" s="454" t="s">
        <v>771</v>
      </c>
      <c r="F98" s="624">
        <f>SUM(F93:F97)</f>
        <v>213408396718.30121</v>
      </c>
      <c r="G98" s="330">
        <v>189913178133.3562</v>
      </c>
      <c r="H98" s="455"/>
      <c r="I98" s="455"/>
      <c r="J98" s="455">
        <f>F98-BCDKT!D30</f>
        <v>0</v>
      </c>
      <c r="K98" s="455"/>
      <c r="L98" s="455"/>
      <c r="M98" s="455"/>
      <c r="N98" s="455"/>
      <c r="O98" s="455"/>
      <c r="P98" s="455"/>
      <c r="Q98" s="455"/>
      <c r="R98" s="455"/>
      <c r="S98" s="455"/>
    </row>
    <row r="99" spans="1:19" s="308" customFormat="1" ht="28.5" customHeight="1">
      <c r="A99" s="396" t="s">
        <v>787</v>
      </c>
      <c r="B99" s="390"/>
      <c r="C99" s="390"/>
      <c r="D99" s="390"/>
      <c r="E99" s="467"/>
      <c r="F99" s="734" t="str">
        <f>F92</f>
        <v>Số cuối kỳ 31/12/2015</v>
      </c>
      <c r="G99" s="383" t="s">
        <v>695</v>
      </c>
      <c r="H99" s="455"/>
      <c r="I99" s="455"/>
      <c r="J99" s="455"/>
      <c r="K99" s="455"/>
      <c r="L99" s="455"/>
      <c r="M99" s="455"/>
      <c r="N99" s="455"/>
      <c r="O99" s="455"/>
      <c r="P99" s="455"/>
      <c r="Q99" s="455"/>
      <c r="R99" s="455"/>
      <c r="S99" s="455"/>
    </row>
    <row r="100" spans="1:19" s="308" customFormat="1" ht="16.5" customHeight="1">
      <c r="A100" s="471" t="s">
        <v>542</v>
      </c>
      <c r="B100" s="390"/>
      <c r="C100" s="390"/>
      <c r="D100" s="390"/>
      <c r="E100" s="467"/>
      <c r="F100" s="737">
        <f>+'[2]Tminh2015(1-4)'!$F$100</f>
        <v>67552764</v>
      </c>
      <c r="G100" s="472">
        <v>67552764</v>
      </c>
      <c r="H100" s="455"/>
      <c r="I100" s="455"/>
      <c r="J100" s="455"/>
      <c r="K100" s="455"/>
      <c r="L100" s="455"/>
      <c r="M100" s="455"/>
      <c r="N100" s="455"/>
      <c r="O100" s="455"/>
      <c r="P100" s="455"/>
      <c r="Q100" s="455"/>
      <c r="R100" s="455"/>
      <c r="S100" s="455"/>
    </row>
    <row r="101" spans="1:19" s="308" customFormat="1" ht="16.5" customHeight="1">
      <c r="A101" s="471" t="s">
        <v>398</v>
      </c>
      <c r="B101" s="390"/>
      <c r="C101" s="390"/>
      <c r="D101" s="390"/>
      <c r="E101" s="467"/>
      <c r="F101" s="737"/>
      <c r="G101" s="472">
        <v>498600000</v>
      </c>
      <c r="H101" s="455"/>
      <c r="I101" s="455"/>
      <c r="J101" s="455"/>
      <c r="K101" s="455"/>
      <c r="L101" s="455"/>
      <c r="M101" s="455"/>
      <c r="N101" s="455"/>
      <c r="O101" s="455"/>
      <c r="P101" s="455"/>
      <c r="Q101" s="455"/>
      <c r="R101" s="455"/>
      <c r="S101" s="455"/>
    </row>
    <row r="102" spans="1:19" s="308" customFormat="1" ht="16.5" customHeight="1">
      <c r="A102" s="471" t="s">
        <v>547</v>
      </c>
      <c r="B102" s="390"/>
      <c r="C102" s="390"/>
      <c r="D102" s="390"/>
      <c r="E102" s="467"/>
      <c r="F102" s="737"/>
      <c r="G102" s="472">
        <v>12753657</v>
      </c>
      <c r="H102" s="455"/>
      <c r="I102" s="455"/>
      <c r="J102" s="455"/>
      <c r="K102" s="455"/>
      <c r="L102" s="455"/>
      <c r="M102" s="455"/>
      <c r="N102" s="455"/>
      <c r="O102" s="455"/>
      <c r="P102" s="455"/>
      <c r="Q102" s="455"/>
      <c r="R102" s="455"/>
      <c r="S102" s="455"/>
    </row>
    <row r="103" spans="1:19" s="308" customFormat="1" ht="16.5" customHeight="1">
      <c r="A103" s="471" t="s">
        <v>486</v>
      </c>
      <c r="B103" s="390"/>
      <c r="C103" s="390"/>
      <c r="D103" s="390"/>
      <c r="E103" s="467"/>
      <c r="F103" s="737">
        <v>0</v>
      </c>
      <c r="G103" s="472">
        <v>3000000000</v>
      </c>
      <c r="H103" s="455"/>
      <c r="I103" s="455"/>
      <c r="J103" s="455"/>
      <c r="K103" s="455"/>
      <c r="L103" s="455"/>
      <c r="M103" s="455"/>
      <c r="N103" s="455"/>
      <c r="O103" s="455"/>
      <c r="P103" s="455"/>
      <c r="Q103" s="455"/>
      <c r="R103" s="455"/>
      <c r="S103" s="455"/>
    </row>
    <row r="104" spans="1:19" s="308" customFormat="1" ht="16.5" customHeight="1">
      <c r="A104" s="471" t="s">
        <v>849</v>
      </c>
      <c r="B104" s="390"/>
      <c r="C104" s="390"/>
      <c r="D104" s="390"/>
      <c r="E104" s="467"/>
      <c r="F104" s="737">
        <f>+'[2]Tminh2015(1-4)'!$F$104</f>
        <v>3000000000</v>
      </c>
      <c r="G104" s="472"/>
      <c r="H104" s="455"/>
      <c r="I104" s="455"/>
      <c r="J104" s="455"/>
      <c r="K104" s="455"/>
      <c r="L104" s="455"/>
      <c r="M104" s="455"/>
      <c r="N104" s="455"/>
      <c r="O104" s="455"/>
      <c r="P104" s="455"/>
      <c r="Q104" s="455"/>
      <c r="R104" s="455"/>
      <c r="S104" s="455"/>
    </row>
    <row r="105" spans="1:19" s="308" customFormat="1" ht="19.5" customHeight="1">
      <c r="A105" s="390"/>
      <c r="B105" s="390"/>
      <c r="C105" s="390"/>
      <c r="D105" s="390"/>
      <c r="E105" s="467"/>
      <c r="F105" s="624">
        <f>SUM(F100:F104)</f>
        <v>3067552764</v>
      </c>
      <c r="G105" s="330">
        <v>3578906421</v>
      </c>
      <c r="H105" s="455"/>
      <c r="I105" s="455"/>
      <c r="J105" s="455"/>
      <c r="K105" s="455"/>
      <c r="L105" s="455"/>
      <c r="M105" s="455"/>
      <c r="N105" s="455"/>
      <c r="O105" s="455"/>
      <c r="P105" s="455"/>
      <c r="Q105" s="455"/>
      <c r="R105" s="455"/>
      <c r="S105" s="455"/>
    </row>
    <row r="106" spans="1:19" s="308" customFormat="1" ht="14.25" customHeight="1">
      <c r="A106" s="390"/>
      <c r="B106" s="390"/>
      <c r="C106" s="390"/>
      <c r="D106" s="390"/>
      <c r="E106" s="467"/>
      <c r="F106" s="624"/>
      <c r="G106" s="330"/>
      <c r="H106" s="455"/>
      <c r="I106" s="455"/>
      <c r="J106" s="455"/>
      <c r="K106" s="455"/>
      <c r="L106" s="455"/>
      <c r="M106" s="455"/>
      <c r="N106" s="455"/>
      <c r="O106" s="455"/>
      <c r="P106" s="455"/>
      <c r="Q106" s="455"/>
      <c r="R106" s="455"/>
      <c r="S106" s="455"/>
    </row>
    <row r="107" spans="1:19" s="308" customFormat="1" ht="29.25" customHeight="1">
      <c r="A107" s="396" t="s">
        <v>788</v>
      </c>
      <c r="B107" s="396"/>
      <c r="C107" s="396"/>
      <c r="D107" s="390"/>
      <c r="E107" s="390"/>
      <c r="F107" s="734" t="str">
        <f>F99</f>
        <v>Số cuối kỳ 31/12/2015</v>
      </c>
      <c r="G107" s="383" t="s">
        <v>695</v>
      </c>
      <c r="H107" s="455"/>
      <c r="I107" s="455"/>
      <c r="J107" s="455"/>
      <c r="K107" s="455"/>
      <c r="L107" s="455"/>
      <c r="M107" s="455"/>
      <c r="N107" s="455"/>
      <c r="O107" s="455"/>
      <c r="P107" s="455"/>
      <c r="Q107" s="455"/>
      <c r="R107" s="455"/>
      <c r="S107" s="455"/>
    </row>
    <row r="108" spans="1:19" s="308" customFormat="1" ht="20.25" customHeight="1">
      <c r="A108" s="390" t="s">
        <v>789</v>
      </c>
      <c r="B108" s="390"/>
      <c r="C108" s="390"/>
      <c r="D108" s="390"/>
      <c r="E108" s="390"/>
      <c r="F108" s="625">
        <v>0</v>
      </c>
      <c r="G108" s="453">
        <v>0</v>
      </c>
      <c r="H108" s="455"/>
      <c r="I108" s="455"/>
      <c r="J108" s="455"/>
      <c r="K108" s="455"/>
      <c r="L108" s="455"/>
      <c r="M108" s="455"/>
      <c r="N108" s="455"/>
      <c r="O108" s="455"/>
      <c r="P108" s="455"/>
      <c r="Q108" s="455"/>
      <c r="R108" s="455"/>
      <c r="S108" s="455"/>
    </row>
    <row r="109" spans="1:19" s="308" customFormat="1" ht="20.25" customHeight="1">
      <c r="A109" s="390" t="s">
        <v>790</v>
      </c>
      <c r="B109" s="390"/>
      <c r="C109" s="390"/>
      <c r="D109" s="390"/>
      <c r="E109" s="390"/>
      <c r="F109" s="625">
        <f>+BCDKT!D33</f>
        <v>19113610.900000006</v>
      </c>
      <c r="G109" s="453">
        <v>89227040.5</v>
      </c>
      <c r="H109" s="455"/>
      <c r="I109" s="455"/>
      <c r="J109" s="455"/>
      <c r="K109" s="455"/>
      <c r="L109" s="455"/>
      <c r="M109" s="455"/>
      <c r="N109" s="455"/>
      <c r="O109" s="455"/>
      <c r="P109" s="455"/>
      <c r="Q109" s="455"/>
      <c r="R109" s="455"/>
      <c r="S109" s="455"/>
    </row>
    <row r="110" spans="1:19" s="308" customFormat="1" ht="20.25" customHeight="1">
      <c r="A110" s="390" t="s">
        <v>791</v>
      </c>
      <c r="B110" s="390"/>
      <c r="C110" s="390"/>
      <c r="D110" s="390"/>
      <c r="E110" s="390"/>
      <c r="F110" s="625"/>
      <c r="G110" s="453">
        <v>631800.00000095367</v>
      </c>
      <c r="H110" s="455"/>
      <c r="I110" s="455"/>
      <c r="J110" s="455"/>
      <c r="K110" s="455"/>
      <c r="L110" s="455"/>
      <c r="M110" s="455"/>
      <c r="N110" s="455"/>
      <c r="O110" s="455"/>
      <c r="P110" s="455"/>
      <c r="Q110" s="455"/>
      <c r="R110" s="455"/>
      <c r="S110" s="455"/>
    </row>
    <row r="111" spans="1:19" s="308" customFormat="1" ht="20.25" customHeight="1">
      <c r="A111" s="390" t="s">
        <v>792</v>
      </c>
      <c r="B111" s="390"/>
      <c r="C111" s="390"/>
      <c r="D111" s="390"/>
      <c r="E111" s="390"/>
      <c r="F111" s="625">
        <v>0</v>
      </c>
      <c r="G111" s="453">
        <v>24941935</v>
      </c>
      <c r="H111" s="455"/>
      <c r="I111" s="455"/>
      <c r="J111" s="455"/>
      <c r="K111" s="455"/>
      <c r="L111" s="455"/>
      <c r="M111" s="455"/>
      <c r="N111" s="455"/>
      <c r="O111" s="455"/>
      <c r="P111" s="455"/>
      <c r="Q111" s="455"/>
      <c r="R111" s="455"/>
      <c r="S111" s="455"/>
    </row>
    <row r="112" spans="1:19" s="308" customFormat="1" ht="20.25" customHeight="1">
      <c r="A112" s="390" t="s">
        <v>793</v>
      </c>
      <c r="B112" s="390"/>
      <c r="C112" s="390"/>
      <c r="D112" s="390"/>
      <c r="E112" s="390"/>
      <c r="F112" s="625">
        <v>0</v>
      </c>
      <c r="G112" s="453">
        <v>0</v>
      </c>
      <c r="H112" s="455"/>
      <c r="I112" s="455"/>
      <c r="J112" s="455"/>
      <c r="K112" s="455"/>
      <c r="L112" s="455"/>
      <c r="M112" s="455"/>
      <c r="N112" s="455"/>
      <c r="O112" s="455"/>
      <c r="P112" s="455"/>
      <c r="Q112" s="455"/>
      <c r="R112" s="455"/>
      <c r="S112" s="455"/>
    </row>
    <row r="113" spans="1:19" s="308" customFormat="1" ht="20.25" customHeight="1">
      <c r="A113" s="390" t="s">
        <v>794</v>
      </c>
      <c r="B113" s="390"/>
      <c r="C113" s="390"/>
      <c r="D113" s="390"/>
      <c r="E113" s="390"/>
      <c r="F113" s="625">
        <v>0</v>
      </c>
      <c r="G113" s="453">
        <v>19193164.199999988</v>
      </c>
      <c r="H113" s="455"/>
      <c r="I113" s="455"/>
      <c r="J113" s="455"/>
      <c r="K113" s="455"/>
      <c r="L113" s="455"/>
      <c r="M113" s="455"/>
      <c r="N113" s="455"/>
      <c r="O113" s="455"/>
      <c r="P113" s="455"/>
      <c r="Q113" s="455"/>
      <c r="R113" s="455"/>
      <c r="S113" s="455"/>
    </row>
    <row r="114" spans="1:19" s="308" customFormat="1" ht="16.5">
      <c r="A114" s="396"/>
      <c r="B114" s="390"/>
      <c r="C114" s="390"/>
      <c r="D114" s="390"/>
      <c r="E114" s="454" t="s">
        <v>771</v>
      </c>
      <c r="F114" s="624">
        <f>+SUM(F108:F113)</f>
        <v>19113610.900000006</v>
      </c>
      <c r="G114" s="330">
        <v>133993939.70000094</v>
      </c>
      <c r="H114" s="455"/>
      <c r="I114" s="455"/>
      <c r="J114" s="455"/>
      <c r="K114" s="455"/>
      <c r="L114" s="455"/>
      <c r="M114" s="455"/>
      <c r="N114" s="455"/>
      <c r="O114" s="455"/>
      <c r="P114" s="455"/>
      <c r="Q114" s="455"/>
      <c r="R114" s="455"/>
      <c r="S114" s="455"/>
    </row>
    <row r="115" spans="1:19" s="308" customFormat="1" ht="30" customHeight="1">
      <c r="A115" s="396" t="s">
        <v>795</v>
      </c>
      <c r="B115" s="390"/>
      <c r="C115" s="390"/>
      <c r="D115" s="390"/>
      <c r="E115" s="390"/>
      <c r="F115" s="734" t="str">
        <f>F107</f>
        <v>Số cuối kỳ 31/12/2015</v>
      </c>
      <c r="G115" s="383" t="s">
        <v>695</v>
      </c>
      <c r="H115" s="455"/>
      <c r="I115" s="455"/>
      <c r="J115" s="455"/>
      <c r="K115" s="455"/>
      <c r="L115" s="455"/>
      <c r="M115" s="455"/>
      <c r="N115" s="455"/>
      <c r="O115" s="455"/>
      <c r="P115" s="455"/>
      <c r="Q115" s="455"/>
      <c r="R115" s="455"/>
      <c r="S115" s="455"/>
    </row>
    <row r="116" spans="1:19" s="308" customFormat="1" ht="18.75" customHeight="1">
      <c r="A116" s="468" t="s">
        <v>772</v>
      </c>
      <c r="B116" s="390"/>
      <c r="C116" s="390"/>
      <c r="D116" s="390"/>
      <c r="E116" s="390"/>
      <c r="F116" s="625">
        <v>2581275460.2399998</v>
      </c>
      <c r="G116" s="453">
        <v>2255704509</v>
      </c>
      <c r="H116" s="455"/>
      <c r="I116" s="455"/>
      <c r="J116" s="455"/>
      <c r="K116" s="455"/>
      <c r="L116" s="455"/>
      <c r="M116" s="455"/>
      <c r="N116" s="455"/>
      <c r="O116" s="455"/>
      <c r="P116" s="455"/>
      <c r="Q116" s="455"/>
      <c r="R116" s="455"/>
      <c r="S116" s="455"/>
    </row>
    <row r="117" spans="1:19" s="308" customFormat="1" ht="18.75" customHeight="1">
      <c r="A117" s="468" t="s">
        <v>773</v>
      </c>
      <c r="B117" s="390"/>
      <c r="C117" s="390"/>
      <c r="D117" s="390"/>
      <c r="E117" s="390"/>
      <c r="F117" s="625">
        <v>0</v>
      </c>
      <c r="G117" s="453">
        <v>5373570450</v>
      </c>
      <c r="H117" s="455"/>
      <c r="I117" s="455"/>
      <c r="J117" s="455"/>
      <c r="K117" s="455"/>
      <c r="L117" s="455"/>
      <c r="M117" s="455"/>
      <c r="N117" s="455"/>
      <c r="O117" s="455"/>
      <c r="P117" s="455"/>
      <c r="Q117" s="455"/>
      <c r="R117" s="455"/>
      <c r="S117" s="455"/>
    </row>
    <row r="118" spans="1:19" s="308" customFormat="1" ht="18.75" customHeight="1">
      <c r="A118" s="468" t="s">
        <v>774</v>
      </c>
      <c r="B118" s="390"/>
      <c r="C118" s="390"/>
      <c r="D118" s="390"/>
      <c r="E118" s="390"/>
      <c r="F118" s="625">
        <v>0</v>
      </c>
      <c r="G118" s="453">
        <v>0</v>
      </c>
      <c r="H118" s="455"/>
      <c r="I118" s="455"/>
      <c r="J118" s="455"/>
      <c r="K118" s="455"/>
      <c r="L118" s="455"/>
      <c r="M118" s="455"/>
      <c r="N118" s="455"/>
      <c r="O118" s="455"/>
      <c r="P118" s="455"/>
      <c r="Q118" s="455"/>
      <c r="R118" s="455"/>
      <c r="S118" s="455"/>
    </row>
    <row r="119" spans="1:19" s="308" customFormat="1" ht="18.75" customHeight="1">
      <c r="A119" s="468" t="s">
        <v>775</v>
      </c>
      <c r="B119" s="390"/>
      <c r="C119" s="390"/>
      <c r="D119" s="390"/>
      <c r="E119" s="390"/>
      <c r="F119" s="625">
        <v>0</v>
      </c>
      <c r="G119" s="453">
        <v>0</v>
      </c>
      <c r="H119" s="455"/>
      <c r="I119" s="455"/>
      <c r="J119" s="455"/>
      <c r="K119" s="455"/>
      <c r="L119" s="455"/>
      <c r="M119" s="455"/>
      <c r="N119" s="455"/>
      <c r="O119" s="455"/>
      <c r="P119" s="455"/>
      <c r="Q119" s="455"/>
      <c r="R119" s="455"/>
      <c r="S119" s="455"/>
    </row>
    <row r="120" spans="1:19" s="308" customFormat="1" ht="18.75" customHeight="1">
      <c r="A120" s="468" t="s">
        <v>776</v>
      </c>
      <c r="B120" s="390"/>
      <c r="C120" s="390"/>
      <c r="D120" s="390"/>
      <c r="E120" s="390"/>
      <c r="F120" s="625">
        <v>108664378</v>
      </c>
      <c r="G120" s="453">
        <v>29352603</v>
      </c>
      <c r="H120" s="455"/>
      <c r="I120" s="455"/>
      <c r="J120" s="455"/>
      <c r="K120" s="455"/>
      <c r="L120" s="455"/>
      <c r="M120" s="455"/>
      <c r="N120" s="455"/>
      <c r="O120" s="455"/>
      <c r="P120" s="455"/>
      <c r="Q120" s="455"/>
      <c r="R120" s="455"/>
      <c r="S120" s="455"/>
    </row>
    <row r="121" spans="1:19" s="308" customFormat="1" ht="18.75" customHeight="1">
      <c r="A121" s="468" t="s">
        <v>777</v>
      </c>
      <c r="B121" s="390"/>
      <c r="C121" s="390"/>
      <c r="D121" s="390"/>
      <c r="E121" s="390"/>
      <c r="F121" s="625">
        <v>0</v>
      </c>
      <c r="G121" s="453">
        <v>0</v>
      </c>
      <c r="H121" s="455"/>
      <c r="I121" s="455"/>
      <c r="J121" s="455"/>
      <c r="K121" s="455"/>
      <c r="L121" s="455"/>
      <c r="M121" s="455"/>
      <c r="N121" s="455"/>
      <c r="O121" s="455"/>
      <c r="P121" s="455"/>
      <c r="Q121" s="455"/>
      <c r="R121" s="455"/>
      <c r="S121" s="455"/>
    </row>
    <row r="122" spans="1:19" s="308" customFormat="1" ht="18.75" customHeight="1">
      <c r="A122" s="468" t="s">
        <v>334</v>
      </c>
      <c r="B122" s="390"/>
      <c r="C122" s="390"/>
      <c r="D122" s="390"/>
      <c r="E122" s="390"/>
      <c r="F122" s="625">
        <v>127893029.40000001</v>
      </c>
      <c r="G122" s="453">
        <v>127893029</v>
      </c>
      <c r="H122" s="455"/>
      <c r="I122" s="455"/>
      <c r="J122" s="455"/>
      <c r="K122" s="455"/>
      <c r="L122" s="455"/>
      <c r="M122" s="455"/>
      <c r="N122" s="455"/>
      <c r="O122" s="455"/>
      <c r="P122" s="455"/>
      <c r="Q122" s="455"/>
      <c r="R122" s="455"/>
      <c r="S122" s="455"/>
    </row>
    <row r="123" spans="1:19" s="308" customFormat="1" ht="18.75" customHeight="1">
      <c r="A123" s="468" t="s">
        <v>866</v>
      </c>
      <c r="B123" s="390"/>
      <c r="C123" s="390"/>
      <c r="D123" s="390"/>
      <c r="E123" s="390"/>
      <c r="F123" s="625">
        <v>16824</v>
      </c>
      <c r="G123" s="453"/>
      <c r="H123" s="455"/>
      <c r="I123" s="455"/>
      <c r="J123" s="455"/>
      <c r="K123" s="455"/>
      <c r="L123" s="455"/>
      <c r="M123" s="455"/>
      <c r="N123" s="455"/>
      <c r="O123" s="455"/>
      <c r="P123" s="455"/>
      <c r="Q123" s="455"/>
      <c r="R123" s="455"/>
      <c r="S123" s="455"/>
    </row>
    <row r="124" spans="1:19" s="308" customFormat="1" ht="16.5">
      <c r="A124" s="390"/>
      <c r="B124" s="390"/>
      <c r="C124" s="390"/>
      <c r="D124" s="390"/>
      <c r="E124" s="454" t="s">
        <v>771</v>
      </c>
      <c r="F124" s="624">
        <f>SUM(F116:F123)</f>
        <v>2817849691.6399999</v>
      </c>
      <c r="G124" s="330">
        <v>7786520591</v>
      </c>
      <c r="H124" s="455"/>
      <c r="I124" s="455"/>
      <c r="J124" s="455"/>
      <c r="K124" s="455"/>
      <c r="L124" s="455"/>
      <c r="M124" s="455"/>
      <c r="N124" s="455"/>
      <c r="O124" s="455"/>
      <c r="P124" s="455"/>
      <c r="Q124" s="455"/>
      <c r="R124" s="455"/>
      <c r="S124" s="455"/>
    </row>
    <row r="125" spans="1:19" s="308" customFormat="1" ht="16.5">
      <c r="A125" s="390"/>
      <c r="B125" s="390"/>
      <c r="C125" s="390"/>
      <c r="D125" s="390"/>
      <c r="E125" s="454"/>
      <c r="F125" s="624"/>
      <c r="G125" s="330"/>
      <c r="H125" s="455"/>
      <c r="I125" s="455"/>
      <c r="J125" s="455"/>
      <c r="K125" s="455"/>
      <c r="L125" s="455"/>
      <c r="M125" s="455"/>
      <c r="N125" s="455"/>
      <c r="O125" s="455"/>
      <c r="P125" s="455"/>
      <c r="Q125" s="455"/>
      <c r="R125" s="455"/>
      <c r="S125" s="455"/>
    </row>
    <row r="126" spans="1:19" s="308" customFormat="1" ht="13.5" customHeight="1">
      <c r="A126" s="390"/>
      <c r="B126" s="390"/>
      <c r="C126" s="390"/>
      <c r="D126" s="390"/>
      <c r="E126" s="390"/>
      <c r="F126" s="624"/>
      <c r="G126" s="330"/>
      <c r="H126" s="455"/>
      <c r="I126" s="455"/>
      <c r="J126" s="455"/>
      <c r="K126" s="455"/>
      <c r="L126" s="455"/>
      <c r="M126" s="455"/>
      <c r="N126" s="455"/>
      <c r="O126" s="455"/>
      <c r="P126" s="455"/>
      <c r="Q126" s="455"/>
      <c r="R126" s="455"/>
      <c r="S126" s="455"/>
    </row>
    <row r="127" spans="1:19" s="308" customFormat="1">
      <c r="A127" s="390"/>
      <c r="B127" s="390"/>
      <c r="C127" s="390"/>
      <c r="D127" s="390"/>
      <c r="E127" s="390"/>
      <c r="F127" s="628"/>
      <c r="G127" s="390"/>
      <c r="H127" s="455"/>
      <c r="I127" s="455"/>
      <c r="J127" s="455"/>
      <c r="K127" s="455"/>
      <c r="L127" s="455"/>
      <c r="M127" s="455"/>
      <c r="N127" s="455"/>
      <c r="O127" s="455"/>
      <c r="P127" s="455"/>
      <c r="Q127" s="455"/>
      <c r="R127" s="455"/>
      <c r="S127" s="455"/>
    </row>
    <row r="128" spans="1:19" s="336" customFormat="1" ht="15">
      <c r="A128" s="454"/>
      <c r="B128" s="391"/>
      <c r="C128" s="832"/>
      <c r="D128" s="832"/>
      <c r="E128" s="391"/>
      <c r="F128" s="628"/>
      <c r="G128" s="391"/>
      <c r="H128" s="338"/>
      <c r="I128" s="338"/>
      <c r="J128" s="338"/>
      <c r="K128" s="338"/>
      <c r="L128" s="338"/>
      <c r="M128" s="338"/>
      <c r="N128" s="338"/>
      <c r="O128" s="338"/>
      <c r="P128" s="338"/>
      <c r="Q128" s="338"/>
      <c r="R128" s="338"/>
      <c r="S128" s="338"/>
    </row>
    <row r="129" spans="1:19" s="336" customFormat="1" ht="15">
      <c r="F129" s="738"/>
      <c r="H129" s="338"/>
      <c r="I129" s="338"/>
      <c r="J129" s="338"/>
      <c r="K129" s="338"/>
      <c r="L129" s="338"/>
      <c r="M129" s="338"/>
      <c r="N129" s="338"/>
      <c r="O129" s="338"/>
      <c r="P129" s="338"/>
      <c r="Q129" s="338"/>
      <c r="R129" s="338"/>
      <c r="S129" s="338"/>
    </row>
    <row r="130" spans="1:19" s="336" customFormat="1" ht="15">
      <c r="F130" s="739"/>
      <c r="H130" s="338"/>
      <c r="I130" s="338"/>
      <c r="J130" s="338"/>
      <c r="K130" s="338"/>
      <c r="L130" s="338"/>
      <c r="M130" s="338"/>
      <c r="N130" s="338"/>
      <c r="O130" s="338"/>
      <c r="P130" s="338"/>
      <c r="Q130" s="338"/>
      <c r="R130" s="338"/>
      <c r="S130" s="338"/>
    </row>
    <row r="131" spans="1:19" s="336" customFormat="1" ht="15">
      <c r="F131" s="740"/>
      <c r="H131" s="338"/>
      <c r="I131" s="338"/>
      <c r="J131" s="338"/>
      <c r="K131" s="338"/>
      <c r="L131" s="338"/>
      <c r="M131" s="338"/>
      <c r="N131" s="338"/>
      <c r="O131" s="338"/>
      <c r="P131" s="338"/>
      <c r="Q131" s="338"/>
      <c r="R131" s="338"/>
      <c r="S131" s="338"/>
    </row>
    <row r="132" spans="1:19" s="336" customFormat="1" ht="15">
      <c r="F132" s="738"/>
      <c r="H132" s="338"/>
      <c r="I132" s="338"/>
      <c r="J132" s="338"/>
      <c r="K132" s="338"/>
      <c r="L132" s="338"/>
      <c r="M132" s="338"/>
      <c r="N132" s="338"/>
      <c r="O132" s="338"/>
      <c r="P132" s="338"/>
      <c r="Q132" s="338"/>
      <c r="R132" s="338"/>
      <c r="S132" s="338"/>
    </row>
    <row r="133" spans="1:19" s="336" customFormat="1" ht="15">
      <c r="F133" s="738"/>
      <c r="H133" s="338"/>
      <c r="I133" s="338"/>
      <c r="J133" s="338"/>
      <c r="K133" s="338"/>
      <c r="L133" s="338"/>
      <c r="M133" s="338"/>
      <c r="N133" s="338"/>
      <c r="O133" s="338"/>
      <c r="P133" s="338"/>
      <c r="Q133" s="338"/>
      <c r="R133" s="338"/>
      <c r="S133" s="338"/>
    </row>
    <row r="134" spans="1:19" s="336" customFormat="1" ht="15">
      <c r="A134" s="388"/>
      <c r="B134" s="474"/>
      <c r="C134" s="831"/>
      <c r="D134" s="831"/>
      <c r="E134" s="474"/>
      <c r="F134" s="831"/>
      <c r="G134" s="831"/>
      <c r="H134" s="338"/>
      <c r="I134" s="338"/>
      <c r="J134" s="338"/>
      <c r="K134" s="338"/>
      <c r="L134" s="338"/>
      <c r="M134" s="338"/>
      <c r="N134" s="338"/>
      <c r="O134" s="338"/>
      <c r="P134" s="338"/>
      <c r="Q134" s="338"/>
      <c r="R134" s="338"/>
      <c r="S134" s="338"/>
    </row>
    <row r="135" spans="1:19" s="308" customFormat="1">
      <c r="F135" s="581"/>
      <c r="H135" s="455"/>
      <c r="I135" s="455"/>
      <c r="J135" s="455"/>
      <c r="K135" s="455"/>
      <c r="L135" s="455"/>
      <c r="M135" s="455"/>
      <c r="N135" s="455"/>
      <c r="O135" s="455"/>
      <c r="P135" s="455"/>
      <c r="Q135" s="455"/>
      <c r="R135" s="455"/>
      <c r="S135" s="455"/>
    </row>
    <row r="136" spans="1:19" s="308" customFormat="1">
      <c r="F136" s="581"/>
      <c r="H136" s="455"/>
      <c r="I136" s="455"/>
      <c r="J136" s="455"/>
      <c r="K136" s="455"/>
      <c r="L136" s="455"/>
      <c r="M136" s="455"/>
      <c r="N136" s="455"/>
      <c r="O136" s="455"/>
      <c r="P136" s="455"/>
      <c r="Q136" s="455"/>
      <c r="R136" s="455"/>
      <c r="S136" s="455"/>
    </row>
    <row r="137" spans="1:19" s="308" customFormat="1">
      <c r="F137" s="581"/>
      <c r="H137" s="455"/>
      <c r="I137" s="455"/>
      <c r="J137" s="455"/>
      <c r="K137" s="455"/>
      <c r="L137" s="455"/>
      <c r="M137" s="455"/>
      <c r="N137" s="455"/>
      <c r="O137" s="455"/>
      <c r="P137" s="455"/>
      <c r="Q137" s="455"/>
      <c r="R137" s="455"/>
      <c r="S137" s="455"/>
    </row>
    <row r="138" spans="1:19" s="308" customFormat="1">
      <c r="F138" s="581"/>
      <c r="H138" s="455"/>
      <c r="I138" s="455"/>
      <c r="J138" s="455"/>
      <c r="K138" s="455"/>
      <c r="L138" s="455"/>
      <c r="M138" s="455"/>
      <c r="N138" s="455"/>
      <c r="O138" s="455"/>
      <c r="P138" s="455"/>
      <c r="Q138" s="455"/>
      <c r="R138" s="455"/>
      <c r="S138" s="455"/>
    </row>
    <row r="139" spans="1:19" s="308" customFormat="1">
      <c r="F139" s="581"/>
      <c r="H139" s="455"/>
      <c r="I139" s="455"/>
      <c r="J139" s="455"/>
      <c r="K139" s="455"/>
      <c r="L139" s="455"/>
      <c r="M139" s="455"/>
      <c r="N139" s="455"/>
      <c r="O139" s="455"/>
      <c r="P139" s="455"/>
      <c r="Q139" s="455"/>
      <c r="R139" s="455"/>
      <c r="S139" s="455"/>
    </row>
    <row r="140" spans="1:19" s="308" customFormat="1">
      <c r="F140" s="581"/>
      <c r="H140" s="455"/>
      <c r="I140" s="455"/>
      <c r="J140" s="455"/>
      <c r="K140" s="455"/>
      <c r="L140" s="455"/>
      <c r="M140" s="455"/>
      <c r="N140" s="455"/>
      <c r="O140" s="455"/>
      <c r="P140" s="455"/>
      <c r="Q140" s="455"/>
      <c r="R140" s="455"/>
      <c r="S140" s="455"/>
    </row>
    <row r="141" spans="1:19" s="308" customFormat="1">
      <c r="F141" s="581"/>
      <c r="H141" s="455"/>
      <c r="I141" s="455"/>
      <c r="J141" s="455"/>
      <c r="K141" s="455"/>
      <c r="L141" s="455"/>
      <c r="M141" s="455"/>
      <c r="N141" s="455"/>
      <c r="O141" s="455"/>
      <c r="P141" s="455"/>
      <c r="Q141" s="455"/>
      <c r="R141" s="455"/>
      <c r="S141" s="455"/>
    </row>
  </sheetData>
  <mergeCells count="26">
    <mergeCell ref="A23:G23"/>
    <mergeCell ref="A19:G19"/>
    <mergeCell ref="A49:G49"/>
    <mergeCell ref="A35:G35"/>
    <mergeCell ref="A9:G9"/>
    <mergeCell ref="A44:G44"/>
    <mergeCell ref="A47:G47"/>
    <mergeCell ref="F1:G1"/>
    <mergeCell ref="F3:G3"/>
    <mergeCell ref="A5:G5"/>
    <mergeCell ref="A6:G6"/>
    <mergeCell ref="A11:G11"/>
    <mergeCell ref="C134:D134"/>
    <mergeCell ref="F134:G134"/>
    <mergeCell ref="C128:D128"/>
    <mergeCell ref="A28:G28"/>
    <mergeCell ref="A64:G64"/>
    <mergeCell ref="A42:G42"/>
    <mergeCell ref="A30:G30"/>
    <mergeCell ref="A51:G51"/>
    <mergeCell ref="A33:G33"/>
    <mergeCell ref="A34:G34"/>
    <mergeCell ref="A66:G66"/>
    <mergeCell ref="A68:G68"/>
    <mergeCell ref="A62:G62"/>
    <mergeCell ref="A54:B54"/>
  </mergeCells>
  <phoneticPr fontId="11" type="noConversion"/>
  <pageMargins left="0.72" right="0.26" top="0.51" bottom="0.56999999999999995" header="0.25" footer="0.21"/>
  <pageSetup paperSize="9" orientation="portrait" r:id="rId1"/>
  <headerFooter alignWithMargins="0">
    <oddFooter>&amp;R&amp;P</oddFooter>
  </headerFooter>
</worksheet>
</file>

<file path=xl/worksheets/sheet8.xml><?xml version="1.0" encoding="utf-8"?>
<worksheet xmlns="http://schemas.openxmlformats.org/spreadsheetml/2006/main" xmlns:r="http://schemas.openxmlformats.org/officeDocument/2006/relationships">
  <sheetPr>
    <tabColor indexed="12"/>
  </sheetPr>
  <dimension ref="A1:I24"/>
  <sheetViews>
    <sheetView workbookViewId="0">
      <pane xSplit="1" ySplit="4" topLeftCell="B14" activePane="bottomRight" state="frozen"/>
      <selection pane="topRight" activeCell="C1" sqref="C1"/>
      <selection pane="bottomLeft" activeCell="A6" sqref="A6"/>
      <selection pane="bottomRight" activeCell="G23" sqref="G23"/>
    </sheetView>
  </sheetViews>
  <sheetFormatPr defaultRowHeight="14.25"/>
  <cols>
    <col min="1" max="1" width="38.85546875" style="582" customWidth="1"/>
    <col min="2" max="2" width="16.85546875" style="582" customWidth="1"/>
    <col min="3" max="3" width="17.7109375" style="582" customWidth="1"/>
    <col min="4" max="4" width="17.5703125" style="582" customWidth="1"/>
    <col min="5" max="5" width="17.42578125" style="582" customWidth="1"/>
    <col min="6" max="6" width="17.5703125" style="582" customWidth="1"/>
    <col min="7" max="7" width="18.140625" style="634" customWidth="1"/>
    <col min="8" max="8" width="9.140625" style="582"/>
    <col min="9" max="9" width="15.42578125" style="582" bestFit="1" customWidth="1"/>
    <col min="10" max="16384" width="9.140625" style="582"/>
  </cols>
  <sheetData>
    <row r="1" spans="1:9" s="581" customFormat="1" ht="16.5">
      <c r="A1" s="618"/>
      <c r="B1" s="618"/>
      <c r="C1" s="623"/>
      <c r="D1" s="624"/>
      <c r="E1" s="624"/>
      <c r="F1" s="625"/>
      <c r="G1" s="626"/>
    </row>
    <row r="2" spans="1:9" s="581" customFormat="1" ht="18" customHeight="1">
      <c r="A2" s="627" t="s">
        <v>380</v>
      </c>
      <c r="B2" s="618"/>
      <c r="C2" s="628"/>
      <c r="D2" s="624"/>
      <c r="E2" s="624"/>
      <c r="F2" s="625"/>
      <c r="G2" s="626"/>
    </row>
    <row r="3" spans="1:9" s="581" customFormat="1" ht="17.25" customHeight="1">
      <c r="A3" s="629"/>
      <c r="B3" s="630" t="s">
        <v>796</v>
      </c>
      <c r="C3" s="630" t="s">
        <v>797</v>
      </c>
      <c r="D3" s="630" t="s">
        <v>798</v>
      </c>
      <c r="E3" s="631" t="s">
        <v>799</v>
      </c>
      <c r="F3" s="631" t="s">
        <v>800</v>
      </c>
      <c r="G3" s="632"/>
    </row>
    <row r="4" spans="1:9" s="581" customFormat="1" ht="17.25" customHeight="1">
      <c r="A4" s="633" t="s">
        <v>914</v>
      </c>
      <c r="B4" s="630" t="s">
        <v>801</v>
      </c>
      <c r="C4" s="630" t="s">
        <v>802</v>
      </c>
      <c r="D4" s="630" t="s">
        <v>803</v>
      </c>
      <c r="E4" s="630" t="s">
        <v>804</v>
      </c>
      <c r="F4" s="631" t="s">
        <v>805</v>
      </c>
      <c r="G4" s="632" t="s">
        <v>381</v>
      </c>
    </row>
    <row r="5" spans="1:9" s="581" customFormat="1">
      <c r="A5" s="633"/>
      <c r="B5" s="705" t="s">
        <v>806</v>
      </c>
      <c r="C5" s="705" t="s">
        <v>806</v>
      </c>
      <c r="D5" s="705" t="s">
        <v>806</v>
      </c>
      <c r="E5" s="705" t="s">
        <v>806</v>
      </c>
      <c r="F5" s="705" t="s">
        <v>806</v>
      </c>
      <c r="G5" s="706" t="s">
        <v>806</v>
      </c>
    </row>
    <row r="6" spans="1:9" s="581" customFormat="1" ht="17.25" customHeight="1">
      <c r="A6" s="707" t="s">
        <v>915</v>
      </c>
      <c r="B6" s="708">
        <v>30588153956.757381</v>
      </c>
      <c r="C6" s="708">
        <v>22395765983.333332</v>
      </c>
      <c r="D6" s="708"/>
      <c r="E6" s="708">
        <v>31210200</v>
      </c>
      <c r="F6" s="708">
        <v>9962430789.9066696</v>
      </c>
      <c r="G6" s="709">
        <v>79115141811.891327</v>
      </c>
    </row>
    <row r="7" spans="1:9" s="581" customFormat="1" ht="17.25" customHeight="1">
      <c r="A7" s="710" t="s">
        <v>916</v>
      </c>
      <c r="B7" s="711">
        <v>0</v>
      </c>
      <c r="C7" s="711">
        <v>0</v>
      </c>
      <c r="D7" s="711">
        <v>8278149543</v>
      </c>
      <c r="E7" s="711">
        <v>0</v>
      </c>
      <c r="F7" s="711">
        <v>6400212881</v>
      </c>
      <c r="G7" s="712">
        <v>14678362424</v>
      </c>
    </row>
    <row r="8" spans="1:9" s="581" customFormat="1" ht="17.25" customHeight="1">
      <c r="A8" s="713" t="s">
        <v>917</v>
      </c>
      <c r="B8" s="714">
        <v>0</v>
      </c>
      <c r="C8" s="715">
        <v>0</v>
      </c>
      <c r="D8" s="714">
        <v>1302647273</v>
      </c>
      <c r="E8" s="714">
        <v>0</v>
      </c>
      <c r="F8" s="714">
        <v>6400212881</v>
      </c>
      <c r="G8" s="712">
        <v>7702860154</v>
      </c>
    </row>
    <row r="9" spans="1:9" s="581" customFormat="1" ht="17.25" customHeight="1">
      <c r="A9" s="713" t="s">
        <v>918</v>
      </c>
      <c r="B9" s="716">
        <v>0</v>
      </c>
      <c r="C9" s="714">
        <v>0</v>
      </c>
      <c r="D9" s="715">
        <v>0</v>
      </c>
      <c r="E9" s="714">
        <v>0</v>
      </c>
      <c r="F9" s="714">
        <v>0</v>
      </c>
      <c r="G9" s="712">
        <v>0</v>
      </c>
    </row>
    <row r="10" spans="1:9" s="581" customFormat="1" ht="17.25" customHeight="1">
      <c r="A10" s="713" t="s">
        <v>919</v>
      </c>
      <c r="B10" s="714">
        <v>0</v>
      </c>
      <c r="C10" s="714">
        <v>0</v>
      </c>
      <c r="D10" s="714">
        <v>6975502270</v>
      </c>
      <c r="E10" s="714">
        <v>0</v>
      </c>
      <c r="F10" s="714">
        <v>0</v>
      </c>
      <c r="G10" s="712">
        <v>6975502270</v>
      </c>
    </row>
    <row r="11" spans="1:9" s="581" customFormat="1" ht="17.25" customHeight="1">
      <c r="A11" s="713" t="s">
        <v>920</v>
      </c>
      <c r="B11" s="714">
        <v>6379303918.7573814</v>
      </c>
      <c r="C11" s="714">
        <v>435296000</v>
      </c>
      <c r="D11" s="717">
        <v>16607245801</v>
      </c>
      <c r="E11" s="714">
        <v>0</v>
      </c>
      <c r="F11" s="714">
        <v>6416865872.5415716</v>
      </c>
      <c r="G11" s="712">
        <v>29838711592.298954</v>
      </c>
    </row>
    <row r="12" spans="1:9" s="581" customFormat="1" ht="17.25" customHeight="1">
      <c r="A12" s="710" t="s">
        <v>921</v>
      </c>
      <c r="B12" s="711">
        <v>6379303918.7573814</v>
      </c>
      <c r="C12" s="711">
        <v>435296000</v>
      </c>
      <c r="D12" s="711">
        <v>16607245801</v>
      </c>
      <c r="E12" s="711">
        <v>0</v>
      </c>
      <c r="F12" s="711">
        <v>6416865872.5415716</v>
      </c>
      <c r="G12" s="712">
        <v>29838711592.298954</v>
      </c>
    </row>
    <row r="13" spans="1:9" s="581" customFormat="1" ht="17.25" customHeight="1">
      <c r="A13" s="713" t="s">
        <v>894</v>
      </c>
      <c r="B13" s="714">
        <v>24208850038</v>
      </c>
      <c r="C13" s="714">
        <v>14626992258.333332</v>
      </c>
      <c r="D13" s="714">
        <v>15141962348.893942</v>
      </c>
      <c r="E13" s="714">
        <v>31210200</v>
      </c>
      <c r="F13" s="714">
        <v>9945777798.365097</v>
      </c>
      <c r="G13" s="712">
        <v>65018792643.592369</v>
      </c>
    </row>
    <row r="14" spans="1:9" s="581" customFormat="1" ht="21" customHeight="1">
      <c r="A14" s="713" t="s">
        <v>922</v>
      </c>
      <c r="B14" s="714">
        <v>13437558369.880745</v>
      </c>
      <c r="C14" s="714">
        <v>11864411618.652887</v>
      </c>
      <c r="D14" s="714">
        <v>12442326243.588179</v>
      </c>
      <c r="E14" s="714">
        <v>31210199.780000001</v>
      </c>
      <c r="F14" s="715">
        <v>3317800925.3151159</v>
      </c>
      <c r="G14" s="712">
        <v>41146507357.216927</v>
      </c>
    </row>
    <row r="15" spans="1:9" s="581" customFormat="1" ht="17.25" customHeight="1">
      <c r="A15" s="710" t="s">
        <v>916</v>
      </c>
      <c r="B15" s="711">
        <v>1298962028.0646474</v>
      </c>
      <c r="C15" s="711">
        <v>1315902952.1259739</v>
      </c>
      <c r="D15" s="711">
        <v>6540841396.4958324</v>
      </c>
      <c r="E15" s="711">
        <v>0</v>
      </c>
      <c r="F15" s="711">
        <v>1803671099.8867779</v>
      </c>
      <c r="G15" s="711">
        <v>10959377476.573231</v>
      </c>
      <c r="I15" s="704"/>
    </row>
    <row r="16" spans="1:9" s="581" customFormat="1" ht="17.25" customHeight="1">
      <c r="A16" s="710" t="s">
        <v>923</v>
      </c>
      <c r="B16" s="718">
        <v>1298962028.0646474</v>
      </c>
      <c r="C16" s="719">
        <v>1315902952.1259739</v>
      </c>
      <c r="D16" s="719">
        <v>2649924057.4958329</v>
      </c>
      <c r="E16" s="719">
        <v>0</v>
      </c>
      <c r="F16" s="719">
        <v>1803671099.8867779</v>
      </c>
      <c r="G16" s="720">
        <v>7068460137.5732317</v>
      </c>
    </row>
    <row r="17" spans="1:7" s="581" customFormat="1" ht="17.25" customHeight="1">
      <c r="A17" s="710" t="s">
        <v>919</v>
      </c>
      <c r="B17" s="711">
        <v>0</v>
      </c>
      <c r="C17" s="711">
        <v>0</v>
      </c>
      <c r="D17" s="711">
        <v>3890917339</v>
      </c>
      <c r="E17" s="711">
        <v>0</v>
      </c>
      <c r="F17" s="711">
        <v>0</v>
      </c>
      <c r="G17" s="712">
        <v>3890917339</v>
      </c>
    </row>
    <row r="18" spans="1:7" s="581" customFormat="1" ht="17.25" customHeight="1">
      <c r="A18" s="710" t="s">
        <v>920</v>
      </c>
      <c r="B18" s="711">
        <v>2156839376.8817563</v>
      </c>
      <c r="C18" s="711">
        <v>302710365</v>
      </c>
      <c r="D18" s="711">
        <v>7809926634.1645832</v>
      </c>
      <c r="E18" s="711">
        <v>0</v>
      </c>
      <c r="F18" s="711">
        <v>1186004650.0214701</v>
      </c>
      <c r="G18" s="711">
        <v>11455481026.06781</v>
      </c>
    </row>
    <row r="19" spans="1:7" s="581" customFormat="1" ht="17.25" customHeight="1">
      <c r="A19" s="713" t="s">
        <v>924</v>
      </c>
      <c r="B19" s="714">
        <v>2156839376.8817563</v>
      </c>
      <c r="C19" s="714">
        <v>302710365</v>
      </c>
      <c r="D19" s="714">
        <v>7809926634.1645832</v>
      </c>
      <c r="E19" s="714">
        <v>0</v>
      </c>
      <c r="F19" s="714">
        <v>1186004650.0214701</v>
      </c>
      <c r="G19" s="711">
        <v>11455481026.06781</v>
      </c>
    </row>
    <row r="20" spans="1:7" s="581" customFormat="1" ht="17.25" customHeight="1">
      <c r="A20" s="713" t="s">
        <v>894</v>
      </c>
      <c r="B20" s="721">
        <v>12579681021.063637</v>
      </c>
      <c r="C20" s="714">
        <v>12877604205.778862</v>
      </c>
      <c r="D20" s="717">
        <v>11173241005.919428</v>
      </c>
      <c r="E20" s="721">
        <v>31210199.780000001</v>
      </c>
      <c r="F20" s="722">
        <v>3935467375.1804237</v>
      </c>
      <c r="G20" s="711">
        <v>40650403807.722351</v>
      </c>
    </row>
    <row r="21" spans="1:7" s="581" customFormat="1" ht="17.25" customHeight="1">
      <c r="A21" s="713" t="s">
        <v>925</v>
      </c>
      <c r="B21" s="721">
        <v>0</v>
      </c>
      <c r="C21" s="721">
        <v>0</v>
      </c>
      <c r="D21" s="714">
        <v>0</v>
      </c>
      <c r="E21" s="714">
        <v>0</v>
      </c>
      <c r="F21" s="723">
        <v>0</v>
      </c>
      <c r="G21" s="711">
        <v>0</v>
      </c>
    </row>
    <row r="22" spans="1:7" s="581" customFormat="1" ht="17.25" customHeight="1">
      <c r="A22" s="710" t="s">
        <v>487</v>
      </c>
      <c r="B22" s="711">
        <v>17150595586.876637</v>
      </c>
      <c r="C22" s="711">
        <v>3197876639.6804447</v>
      </c>
      <c r="D22" s="711">
        <v>11028732363.305763</v>
      </c>
      <c r="E22" s="711">
        <v>0.2199999988079071</v>
      </c>
      <c r="F22" s="711">
        <v>6644629864.5915527</v>
      </c>
      <c r="G22" s="711">
        <v>39032634454.6744</v>
      </c>
    </row>
    <row r="23" spans="1:7" s="581" customFormat="1" ht="17.25" customHeight="1">
      <c r="A23" s="724" t="s">
        <v>894</v>
      </c>
      <c r="B23" s="725">
        <v>11629169016.936363</v>
      </c>
      <c r="C23" s="726">
        <v>1749388052.5544701</v>
      </c>
      <c r="D23" s="725">
        <v>3968721342.974514</v>
      </c>
      <c r="E23" s="727">
        <v>0.2199999988079071</v>
      </c>
      <c r="F23" s="728">
        <v>6010310423.1846733</v>
      </c>
      <c r="G23" s="729">
        <v>24368388835.870026</v>
      </c>
    </row>
    <row r="24" spans="1:7" s="581" customFormat="1" ht="14.25" customHeight="1">
      <c r="A24" s="627"/>
      <c r="B24" s="618"/>
      <c r="C24" s="618"/>
      <c r="D24" s="618"/>
      <c r="E24" s="618"/>
      <c r="F24" s="625"/>
      <c r="G24" s="626"/>
    </row>
  </sheetData>
  <pageMargins left="0.41" right="0.26" top="0.39" bottom="0.39" header="0.25" footer="0.21"/>
  <pageSetup paperSize="9" firstPageNumber="5" orientation="landscape" useFirstPageNumber="1" r:id="rId1"/>
  <headerFooter alignWithMargins="0">
    <oddFooter>&amp;R&amp;P</oddFooter>
  </headerFooter>
</worksheet>
</file>

<file path=xl/worksheets/sheet9.xml><?xml version="1.0" encoding="utf-8"?>
<worksheet xmlns="http://schemas.openxmlformats.org/spreadsheetml/2006/main" xmlns:r="http://schemas.openxmlformats.org/officeDocument/2006/relationships">
  <sheetPr codeName="Sheet5">
    <tabColor indexed="12"/>
  </sheetPr>
  <dimension ref="A3:T39"/>
  <sheetViews>
    <sheetView topLeftCell="A16" workbookViewId="0">
      <selection activeCell="F30" sqref="F30"/>
    </sheetView>
  </sheetViews>
  <sheetFormatPr defaultRowHeight="14.25"/>
  <cols>
    <col min="1" max="1" width="36.140625" style="465" customWidth="1"/>
    <col min="2" max="2" width="1.28515625" style="465" customWidth="1"/>
    <col min="3" max="3" width="18.85546875" style="465" customWidth="1"/>
    <col min="4" max="4" width="1" style="465" customWidth="1"/>
    <col min="5" max="5" width="16" style="465" customWidth="1"/>
    <col min="6" max="6" width="16.28515625" style="465" customWidth="1"/>
    <col min="7" max="7" width="18.42578125" style="464" customWidth="1"/>
    <col min="8" max="8" width="14.85546875" style="464" customWidth="1"/>
    <col min="9" max="20" width="9.140625" style="464"/>
    <col min="21" max="16384" width="9.140625" style="465"/>
  </cols>
  <sheetData>
    <row r="3" spans="1:20" s="308" customFormat="1" ht="14.25" customHeight="1">
      <c r="A3" s="396"/>
      <c r="B3" s="398"/>
      <c r="C3" s="390"/>
      <c r="D3" s="390"/>
      <c r="E3" s="390"/>
      <c r="F3" s="390"/>
      <c r="G3" s="455"/>
      <c r="H3" s="455"/>
      <c r="I3" s="455"/>
      <c r="J3" s="455"/>
      <c r="K3" s="455"/>
      <c r="L3" s="455"/>
      <c r="M3" s="455"/>
      <c r="N3" s="455"/>
      <c r="O3" s="455"/>
      <c r="P3" s="455"/>
      <c r="Q3" s="455"/>
      <c r="R3" s="455"/>
      <c r="S3" s="455"/>
      <c r="T3" s="455"/>
    </row>
    <row r="4" spans="1:20" s="308" customFormat="1" ht="15" customHeight="1">
      <c r="A4" s="396" t="s">
        <v>599</v>
      </c>
      <c r="B4" s="398"/>
      <c r="C4" s="390"/>
      <c r="D4" s="390"/>
      <c r="E4" s="390"/>
      <c r="F4" s="390"/>
      <c r="G4" s="455"/>
      <c r="H4" s="455"/>
      <c r="I4" s="455"/>
      <c r="J4" s="455"/>
      <c r="K4" s="455"/>
      <c r="L4" s="455"/>
      <c r="M4" s="455"/>
      <c r="N4" s="455"/>
      <c r="O4" s="455"/>
      <c r="P4" s="455"/>
      <c r="Q4" s="455"/>
      <c r="R4" s="455"/>
      <c r="S4" s="455"/>
      <c r="T4" s="455"/>
    </row>
    <row r="5" spans="1:20" s="308" customFormat="1" ht="30" customHeight="1">
      <c r="A5" s="478"/>
      <c r="B5" s="398"/>
      <c r="C5" s="479" t="s">
        <v>798</v>
      </c>
      <c r="D5" s="390"/>
      <c r="E5" s="479" t="s">
        <v>800</v>
      </c>
      <c r="F5" s="479"/>
      <c r="G5" s="455"/>
      <c r="H5" s="455"/>
      <c r="I5" s="455"/>
      <c r="J5" s="455"/>
      <c r="K5" s="455"/>
      <c r="L5" s="455"/>
      <c r="M5" s="455"/>
      <c r="N5" s="455"/>
      <c r="O5" s="455"/>
      <c r="P5" s="455"/>
      <c r="Q5" s="455"/>
      <c r="R5" s="455"/>
      <c r="S5" s="455"/>
      <c r="T5" s="455"/>
    </row>
    <row r="6" spans="1:20" s="308" customFormat="1" ht="14.25" customHeight="1">
      <c r="A6" s="478"/>
      <c r="B6" s="398"/>
      <c r="C6" s="479" t="s">
        <v>803</v>
      </c>
      <c r="D6" s="390"/>
      <c r="E6" s="480" t="s">
        <v>805</v>
      </c>
      <c r="F6" s="479" t="s">
        <v>381</v>
      </c>
      <c r="G6" s="455"/>
      <c r="H6" s="455"/>
      <c r="I6" s="455"/>
      <c r="J6" s="455"/>
      <c r="K6" s="455"/>
      <c r="L6" s="455"/>
      <c r="M6" s="455"/>
      <c r="N6" s="455"/>
      <c r="O6" s="455"/>
      <c r="P6" s="455"/>
      <c r="Q6" s="455"/>
      <c r="R6" s="455"/>
      <c r="S6" s="455"/>
      <c r="T6" s="455"/>
    </row>
    <row r="7" spans="1:20" s="308" customFormat="1" ht="14.25" customHeight="1">
      <c r="A7" s="481"/>
      <c r="B7" s="398"/>
      <c r="C7" s="482" t="s">
        <v>806</v>
      </c>
      <c r="D7" s="390"/>
      <c r="E7" s="482" t="s">
        <v>806</v>
      </c>
      <c r="F7" s="482" t="s">
        <v>806</v>
      </c>
      <c r="G7" s="455"/>
      <c r="H7" s="455"/>
      <c r="I7" s="455"/>
      <c r="J7" s="455"/>
      <c r="K7" s="455"/>
      <c r="L7" s="455"/>
      <c r="M7" s="455"/>
      <c r="N7" s="455"/>
      <c r="O7" s="455"/>
      <c r="P7" s="455"/>
      <c r="Q7" s="455"/>
      <c r="R7" s="455"/>
      <c r="S7" s="455"/>
      <c r="T7" s="455"/>
    </row>
    <row r="8" spans="1:20" s="308" customFormat="1" ht="16.5" customHeight="1">
      <c r="A8" s="475" t="s">
        <v>411</v>
      </c>
      <c r="B8" s="398"/>
      <c r="C8" s="483"/>
      <c r="D8" s="390"/>
      <c r="E8" s="483"/>
      <c r="F8" s="484"/>
      <c r="G8" s="455"/>
      <c r="H8" s="455"/>
      <c r="I8" s="455"/>
      <c r="J8" s="455"/>
      <c r="K8" s="455"/>
      <c r="L8" s="455"/>
      <c r="M8" s="455"/>
      <c r="N8" s="455"/>
      <c r="O8" s="455"/>
      <c r="P8" s="455"/>
      <c r="Q8" s="455"/>
      <c r="R8" s="455"/>
      <c r="S8" s="455"/>
      <c r="T8" s="455"/>
    </row>
    <row r="9" spans="1:20" s="308" customFormat="1" ht="16.5" customHeight="1">
      <c r="A9" s="476" t="s">
        <v>487</v>
      </c>
      <c r="B9" s="398"/>
      <c r="C9" s="483">
        <v>2814855067</v>
      </c>
      <c r="D9" s="390"/>
      <c r="E9" s="483">
        <v>16584465959</v>
      </c>
      <c r="F9" s="484">
        <v>19399321026</v>
      </c>
      <c r="G9" s="455"/>
      <c r="H9" s="455"/>
      <c r="I9" s="455"/>
      <c r="J9" s="455"/>
      <c r="K9" s="455"/>
      <c r="L9" s="455"/>
      <c r="M9" s="455"/>
      <c r="N9" s="455"/>
      <c r="O9" s="455"/>
      <c r="P9" s="455"/>
      <c r="Q9" s="455"/>
      <c r="R9" s="455"/>
      <c r="S9" s="455"/>
      <c r="T9" s="455"/>
    </row>
    <row r="10" spans="1:20" s="308" customFormat="1" ht="16.5" customHeight="1">
      <c r="A10" s="476" t="s">
        <v>807</v>
      </c>
      <c r="B10" s="398"/>
      <c r="C10" s="484">
        <v>0</v>
      </c>
      <c r="D10" s="390"/>
      <c r="E10" s="484">
        <v>0</v>
      </c>
      <c r="F10" s="484">
        <v>0</v>
      </c>
      <c r="G10" s="455"/>
      <c r="H10" s="455"/>
      <c r="I10" s="455"/>
      <c r="J10" s="455"/>
      <c r="K10" s="455"/>
      <c r="L10" s="455"/>
      <c r="M10" s="455"/>
      <c r="N10" s="455"/>
      <c r="O10" s="455"/>
      <c r="P10" s="455"/>
      <c r="Q10" s="455"/>
      <c r="R10" s="455"/>
      <c r="S10" s="455"/>
      <c r="T10" s="455"/>
    </row>
    <row r="11" spans="1:20" s="308" customFormat="1" ht="16.5" customHeight="1">
      <c r="A11" s="477" t="s">
        <v>408</v>
      </c>
      <c r="B11" s="398"/>
      <c r="C11" s="340"/>
      <c r="D11" s="390"/>
      <c r="E11" s="340"/>
      <c r="F11" s="340">
        <v>0</v>
      </c>
      <c r="G11" s="455"/>
      <c r="H11" s="455"/>
      <c r="I11" s="455"/>
      <c r="J11" s="455"/>
      <c r="K11" s="455"/>
      <c r="L11" s="455"/>
      <c r="M11" s="455"/>
      <c r="N11" s="455"/>
      <c r="O11" s="455"/>
      <c r="P11" s="455"/>
      <c r="Q11" s="455"/>
      <c r="R11" s="455"/>
      <c r="S11" s="455"/>
      <c r="T11" s="455"/>
    </row>
    <row r="12" spans="1:20" s="308" customFormat="1" ht="16.5" customHeight="1">
      <c r="A12" s="477" t="s">
        <v>410</v>
      </c>
      <c r="B12" s="398"/>
      <c r="C12" s="340">
        <v>0</v>
      </c>
      <c r="D12" s="390"/>
      <c r="E12" s="340">
        <v>0</v>
      </c>
      <c r="F12" s="340">
        <v>0</v>
      </c>
      <c r="G12" s="455"/>
      <c r="H12" s="455"/>
      <c r="I12" s="455"/>
      <c r="J12" s="455"/>
      <c r="K12" s="455"/>
      <c r="L12" s="455"/>
      <c r="M12" s="455"/>
      <c r="N12" s="455"/>
      <c r="O12" s="455"/>
      <c r="P12" s="455"/>
      <c r="Q12" s="455"/>
      <c r="R12" s="455"/>
      <c r="S12" s="455"/>
      <c r="T12" s="455"/>
    </row>
    <row r="13" spans="1:20" s="308" customFormat="1" ht="16.5" customHeight="1">
      <c r="A13" s="476" t="s">
        <v>810</v>
      </c>
      <c r="B13" s="398"/>
      <c r="C13" s="484">
        <v>1452799724</v>
      </c>
      <c r="D13" s="390"/>
      <c r="E13" s="484">
        <v>0</v>
      </c>
      <c r="F13" s="484">
        <v>1452799724</v>
      </c>
      <c r="G13" s="455"/>
      <c r="H13" s="455"/>
      <c r="I13" s="455"/>
      <c r="J13" s="455"/>
      <c r="K13" s="455"/>
      <c r="L13" s="455"/>
      <c r="M13" s="455"/>
      <c r="N13" s="455"/>
      <c r="O13" s="455"/>
      <c r="P13" s="455"/>
      <c r="Q13" s="455"/>
      <c r="R13" s="455"/>
      <c r="S13" s="455"/>
      <c r="T13" s="455"/>
    </row>
    <row r="14" spans="1:20" s="308" customFormat="1" ht="16.5" customHeight="1">
      <c r="A14" s="477" t="s">
        <v>409</v>
      </c>
      <c r="B14" s="398"/>
      <c r="C14" s="340"/>
      <c r="D14" s="390"/>
      <c r="E14" s="340"/>
      <c r="F14" s="384">
        <v>0</v>
      </c>
      <c r="G14" s="455"/>
      <c r="H14" s="455"/>
      <c r="I14" s="455"/>
      <c r="J14" s="455"/>
      <c r="K14" s="455"/>
      <c r="L14" s="455"/>
      <c r="M14" s="455"/>
      <c r="N14" s="455"/>
      <c r="O14" s="455"/>
      <c r="P14" s="455"/>
      <c r="Q14" s="455"/>
      <c r="R14" s="455"/>
      <c r="S14" s="455"/>
      <c r="T14" s="455"/>
    </row>
    <row r="15" spans="1:20" s="308" customFormat="1" ht="16.5" customHeight="1">
      <c r="A15" s="477" t="s">
        <v>847</v>
      </c>
      <c r="B15" s="398"/>
      <c r="C15" s="340">
        <v>1452799724</v>
      </c>
      <c r="D15" s="390"/>
      <c r="E15" s="340"/>
      <c r="F15" s="384">
        <v>1452799724</v>
      </c>
      <c r="G15" s="455"/>
      <c r="H15" s="455"/>
      <c r="I15" s="455"/>
      <c r="J15" s="455"/>
      <c r="K15" s="455"/>
      <c r="L15" s="455"/>
      <c r="M15" s="455"/>
      <c r="N15" s="455"/>
      <c r="O15" s="455"/>
      <c r="P15" s="455"/>
      <c r="Q15" s="455"/>
      <c r="R15" s="455"/>
      <c r="S15" s="455"/>
      <c r="T15" s="455"/>
    </row>
    <row r="16" spans="1:20" s="308" customFormat="1" ht="16.5" customHeight="1" thickBot="1">
      <c r="A16" s="476" t="s">
        <v>894</v>
      </c>
      <c r="B16" s="398"/>
      <c r="C16" s="382">
        <v>1362055343</v>
      </c>
      <c r="D16" s="390"/>
      <c r="E16" s="382">
        <v>16584465959</v>
      </c>
      <c r="F16" s="382">
        <v>17946521302</v>
      </c>
      <c r="G16" s="455"/>
      <c r="H16" s="455"/>
      <c r="I16" s="455"/>
      <c r="J16" s="455"/>
      <c r="K16" s="455"/>
      <c r="L16" s="455"/>
      <c r="M16" s="455"/>
      <c r="N16" s="455"/>
      <c r="O16" s="455"/>
      <c r="P16" s="455"/>
      <c r="Q16" s="455"/>
      <c r="R16" s="455"/>
      <c r="S16" s="455"/>
      <c r="T16" s="455"/>
    </row>
    <row r="17" spans="1:20" s="308" customFormat="1" ht="16.5" customHeight="1" thickTop="1">
      <c r="A17" s="475" t="s">
        <v>412</v>
      </c>
      <c r="B17" s="398"/>
      <c r="C17" s="485"/>
      <c r="D17" s="390"/>
      <c r="E17" s="485"/>
      <c r="F17" s="485"/>
      <c r="G17" s="455"/>
      <c r="H17" s="455"/>
      <c r="I17" s="455"/>
      <c r="J17" s="455"/>
      <c r="K17" s="455"/>
      <c r="L17" s="455"/>
      <c r="M17" s="455"/>
      <c r="N17" s="455"/>
      <c r="O17" s="455"/>
      <c r="P17" s="455"/>
      <c r="Q17" s="455"/>
      <c r="R17" s="455"/>
      <c r="S17" s="455"/>
      <c r="T17" s="455"/>
    </row>
    <row r="18" spans="1:20" s="308" customFormat="1" ht="16.5" customHeight="1">
      <c r="A18" s="476" t="s">
        <v>487</v>
      </c>
      <c r="B18" s="398"/>
      <c r="C18" s="484">
        <v>1382727878</v>
      </c>
      <c r="D18" s="390"/>
      <c r="E18" s="484">
        <v>4463027888</v>
      </c>
      <c r="F18" s="484">
        <v>5845755766</v>
      </c>
      <c r="G18" s="455"/>
      <c r="H18" s="455"/>
      <c r="I18" s="455"/>
      <c r="J18" s="455"/>
      <c r="K18" s="455"/>
      <c r="L18" s="455"/>
      <c r="M18" s="455"/>
      <c r="N18" s="455"/>
      <c r="O18" s="455"/>
      <c r="P18" s="455"/>
      <c r="Q18" s="455"/>
      <c r="R18" s="455"/>
      <c r="S18" s="455"/>
      <c r="T18" s="455"/>
    </row>
    <row r="19" spans="1:20" s="308" customFormat="1" ht="16.5" customHeight="1">
      <c r="A19" s="476" t="s">
        <v>807</v>
      </c>
      <c r="B19" s="398"/>
      <c r="C19" s="484">
        <v>214079305</v>
      </c>
      <c r="D19" s="390"/>
      <c r="E19" s="329">
        <v>1767243982</v>
      </c>
      <c r="F19" s="340">
        <v>1981323287</v>
      </c>
      <c r="G19" s="455"/>
      <c r="H19" s="455"/>
      <c r="I19" s="455"/>
      <c r="J19" s="455"/>
      <c r="K19" s="455"/>
      <c r="L19" s="455"/>
      <c r="M19" s="455"/>
      <c r="N19" s="455"/>
      <c r="O19" s="455"/>
      <c r="P19" s="455"/>
      <c r="Q19" s="455"/>
      <c r="R19" s="455"/>
      <c r="S19" s="455"/>
      <c r="T19" s="455"/>
    </row>
    <row r="20" spans="1:20" s="308" customFormat="1" ht="16.5" customHeight="1">
      <c r="A20" s="477" t="s">
        <v>813</v>
      </c>
      <c r="B20" s="398"/>
      <c r="C20" s="340">
        <v>214079305</v>
      </c>
      <c r="D20" s="377"/>
      <c r="E20" s="329">
        <v>1767243982</v>
      </c>
      <c r="F20" s="340">
        <v>1981323287</v>
      </c>
      <c r="G20" s="455"/>
      <c r="H20" s="455"/>
      <c r="I20" s="455"/>
      <c r="J20" s="455"/>
      <c r="K20" s="455"/>
      <c r="L20" s="455"/>
      <c r="M20" s="455"/>
      <c r="N20" s="455"/>
      <c r="O20" s="455"/>
      <c r="P20" s="455"/>
      <c r="Q20" s="455"/>
      <c r="R20" s="455"/>
      <c r="S20" s="455"/>
      <c r="T20" s="455"/>
    </row>
    <row r="21" spans="1:20" s="308" customFormat="1" ht="16.5" customHeight="1">
      <c r="A21" s="477" t="s">
        <v>409</v>
      </c>
      <c r="B21" s="398"/>
      <c r="C21" s="340"/>
      <c r="D21" s="377"/>
      <c r="E21" s="329"/>
      <c r="F21" s="340">
        <v>0</v>
      </c>
      <c r="G21" s="455"/>
      <c r="H21" s="455"/>
      <c r="I21" s="455"/>
      <c r="J21" s="455"/>
      <c r="K21" s="455"/>
      <c r="L21" s="455"/>
      <c r="M21" s="455"/>
      <c r="N21" s="455"/>
      <c r="O21" s="455"/>
      <c r="P21" s="455"/>
      <c r="Q21" s="455"/>
      <c r="R21" s="455"/>
      <c r="S21" s="455"/>
      <c r="T21" s="455"/>
    </row>
    <row r="22" spans="1:20" s="308" customFormat="1" ht="16.5" customHeight="1">
      <c r="A22" s="476" t="s">
        <v>810</v>
      </c>
      <c r="B22" s="398"/>
      <c r="C22" s="484">
        <v>1063875077.000003</v>
      </c>
      <c r="D22" s="390"/>
      <c r="E22" s="484">
        <v>0</v>
      </c>
      <c r="F22" s="484">
        <v>1063875077.000003</v>
      </c>
      <c r="G22" s="455"/>
      <c r="H22" s="455"/>
      <c r="I22" s="455"/>
      <c r="J22" s="455"/>
      <c r="K22" s="455"/>
      <c r="L22" s="455"/>
      <c r="M22" s="455"/>
      <c r="N22" s="455"/>
      <c r="O22" s="455"/>
      <c r="P22" s="455"/>
      <c r="Q22" s="455"/>
      <c r="R22" s="455"/>
      <c r="S22" s="455"/>
      <c r="T22" s="455"/>
    </row>
    <row r="23" spans="1:20" s="308" customFormat="1" ht="16.5" customHeight="1">
      <c r="A23" s="477" t="s">
        <v>600</v>
      </c>
      <c r="B23" s="398"/>
      <c r="C23" s="340"/>
      <c r="D23" s="390"/>
      <c r="E23" s="329"/>
      <c r="F23" s="340">
        <v>0</v>
      </c>
      <c r="G23" s="455"/>
      <c r="H23" s="455"/>
      <c r="I23" s="455"/>
      <c r="J23" s="455"/>
      <c r="K23" s="455"/>
      <c r="L23" s="455"/>
      <c r="M23" s="455"/>
      <c r="N23" s="455"/>
      <c r="O23" s="455"/>
      <c r="P23" s="455"/>
      <c r="Q23" s="455"/>
      <c r="R23" s="455"/>
      <c r="S23" s="455"/>
      <c r="T23" s="455"/>
    </row>
    <row r="24" spans="1:20" s="308" customFormat="1" ht="16.5" customHeight="1">
      <c r="A24" s="477" t="s">
        <v>847</v>
      </c>
      <c r="B24" s="398"/>
      <c r="C24" s="340">
        <v>1063875077.000003</v>
      </c>
      <c r="D24" s="390"/>
      <c r="F24" s="340">
        <v>1063875077.000003</v>
      </c>
      <c r="G24" s="577"/>
      <c r="H24" s="455"/>
      <c r="I24" s="455"/>
      <c r="J24" s="455"/>
      <c r="K24" s="455"/>
      <c r="L24" s="455"/>
      <c r="M24" s="455"/>
      <c r="N24" s="455"/>
      <c r="O24" s="455"/>
      <c r="P24" s="455"/>
      <c r="Q24" s="455"/>
      <c r="R24" s="455"/>
      <c r="S24" s="455"/>
      <c r="T24" s="455"/>
    </row>
    <row r="25" spans="1:20" s="308" customFormat="1" ht="16.5" customHeight="1" thickBot="1">
      <c r="A25" s="476" t="str">
        <f>A16</f>
        <v>Tại ngày 31/12/2015</v>
      </c>
      <c r="B25" s="398"/>
      <c r="C25" s="382">
        <v>532932105.99999702</v>
      </c>
      <c r="D25" s="390"/>
      <c r="E25" s="484">
        <v>6230271870</v>
      </c>
      <c r="F25" s="382">
        <v>6763203975.9999971</v>
      </c>
      <c r="G25" s="455"/>
      <c r="H25" s="455"/>
      <c r="I25" s="455"/>
      <c r="J25" s="455"/>
      <c r="K25" s="455"/>
      <c r="L25" s="455"/>
      <c r="M25" s="455"/>
      <c r="N25" s="455"/>
      <c r="O25" s="455"/>
      <c r="P25" s="455"/>
      <c r="Q25" s="455"/>
      <c r="R25" s="455"/>
      <c r="S25" s="455"/>
      <c r="T25" s="455"/>
    </row>
    <row r="26" spans="1:20" s="308" customFormat="1" ht="16.5" hidden="1" customHeight="1" thickTop="1" thickBot="1">
      <c r="A26" s="457"/>
      <c r="B26" s="398"/>
      <c r="C26" s="485"/>
      <c r="D26" s="390"/>
      <c r="E26" s="485"/>
      <c r="F26" s="382"/>
      <c r="G26" s="455"/>
      <c r="H26" s="455"/>
      <c r="I26" s="455"/>
      <c r="J26" s="455"/>
      <c r="K26" s="455"/>
      <c r="L26" s="455"/>
      <c r="M26" s="455"/>
      <c r="N26" s="455"/>
      <c r="O26" s="455"/>
      <c r="P26" s="455"/>
      <c r="Q26" s="455"/>
      <c r="R26" s="455"/>
      <c r="S26" s="455"/>
      <c r="T26" s="455"/>
    </row>
    <row r="27" spans="1:20" s="308" customFormat="1" ht="16.5" customHeight="1" thickTop="1">
      <c r="A27" s="476" t="s">
        <v>814</v>
      </c>
      <c r="B27" s="398"/>
      <c r="C27" s="485"/>
      <c r="D27" s="390"/>
      <c r="E27" s="486"/>
      <c r="F27" s="485"/>
      <c r="G27" s="455"/>
      <c r="H27" s="455"/>
      <c r="I27" s="455"/>
      <c r="J27" s="455"/>
      <c r="K27" s="455"/>
      <c r="L27" s="455"/>
      <c r="M27" s="455"/>
      <c r="N27" s="455"/>
      <c r="O27" s="455"/>
      <c r="P27" s="455"/>
      <c r="Q27" s="455"/>
      <c r="R27" s="455"/>
      <c r="S27" s="455"/>
      <c r="T27" s="455"/>
    </row>
    <row r="28" spans="1:20" s="308" customFormat="1" ht="16.5" customHeight="1" thickBot="1">
      <c r="A28" s="476" t="s">
        <v>487</v>
      </c>
      <c r="B28" s="398"/>
      <c r="C28" s="382">
        <v>1432127189</v>
      </c>
      <c r="D28" s="390"/>
      <c r="E28" s="382">
        <v>12121438071</v>
      </c>
      <c r="F28" s="382">
        <v>13553565260</v>
      </c>
      <c r="G28" s="455"/>
      <c r="H28" s="455"/>
      <c r="I28" s="455"/>
      <c r="J28" s="455"/>
      <c r="K28" s="455"/>
      <c r="L28" s="455"/>
      <c r="M28" s="455"/>
      <c r="N28" s="455"/>
      <c r="O28" s="455"/>
      <c r="P28" s="455"/>
      <c r="Q28" s="455"/>
      <c r="R28" s="455"/>
      <c r="S28" s="455"/>
      <c r="T28" s="455"/>
    </row>
    <row r="29" spans="1:20" s="308" customFormat="1" ht="6.75" customHeight="1" thickTop="1">
      <c r="A29" s="476"/>
      <c r="B29" s="398"/>
      <c r="C29" s="485"/>
      <c r="D29" s="390"/>
      <c r="E29" s="485"/>
      <c r="F29" s="485"/>
      <c r="G29" s="455"/>
      <c r="H29" s="455"/>
      <c r="I29" s="455"/>
      <c r="J29" s="455"/>
      <c r="K29" s="455"/>
      <c r="L29" s="455"/>
      <c r="M29" s="455"/>
      <c r="N29" s="455"/>
      <c r="O29" s="455"/>
      <c r="P29" s="455"/>
      <c r="Q29" s="455"/>
      <c r="R29" s="455"/>
      <c r="S29" s="455"/>
      <c r="T29" s="455"/>
    </row>
    <row r="30" spans="1:20" s="308" customFormat="1" ht="16.5" customHeight="1" thickBot="1">
      <c r="A30" s="476" t="str">
        <f>A25</f>
        <v>Tại ngày 31/12/2015</v>
      </c>
      <c r="B30" s="398"/>
      <c r="C30" s="382">
        <v>829123237.00000298</v>
      </c>
      <c r="D30" s="390">
        <v>0</v>
      </c>
      <c r="E30" s="382">
        <v>10354194089</v>
      </c>
      <c r="F30" s="382">
        <v>11183317326.000004</v>
      </c>
      <c r="G30" s="455"/>
      <c r="H30" s="455"/>
      <c r="I30" s="455"/>
      <c r="J30" s="455"/>
      <c r="K30" s="455"/>
      <c r="L30" s="455"/>
      <c r="M30" s="455"/>
      <c r="N30" s="455"/>
      <c r="O30" s="455"/>
      <c r="P30" s="455"/>
      <c r="Q30" s="455"/>
      <c r="R30" s="455"/>
      <c r="S30" s="455"/>
      <c r="T30" s="455"/>
    </row>
    <row r="31" spans="1:20" s="308" customFormat="1" ht="14.25" customHeight="1" thickTop="1">
      <c r="A31" s="396"/>
      <c r="B31" s="398"/>
      <c r="C31" s="578"/>
      <c r="D31" s="578"/>
      <c r="E31" s="578"/>
      <c r="F31" s="578"/>
      <c r="G31" s="455"/>
      <c r="H31" s="455"/>
      <c r="I31" s="455"/>
      <c r="J31" s="455"/>
      <c r="K31" s="455"/>
      <c r="L31" s="455"/>
      <c r="M31" s="455"/>
      <c r="N31" s="455"/>
      <c r="O31" s="455"/>
      <c r="P31" s="455"/>
      <c r="Q31" s="455"/>
      <c r="R31" s="455"/>
      <c r="S31" s="455"/>
      <c r="T31" s="455"/>
    </row>
    <row r="32" spans="1:20" s="308" customFormat="1" ht="14.25" customHeight="1">
      <c r="A32" s="396"/>
      <c r="B32" s="398"/>
      <c r="C32" s="390"/>
      <c r="D32" s="390"/>
      <c r="E32" s="390"/>
      <c r="F32" s="390"/>
      <c r="G32" s="455"/>
      <c r="H32" s="455"/>
      <c r="I32" s="455"/>
      <c r="J32" s="455"/>
      <c r="K32" s="455"/>
      <c r="L32" s="455"/>
      <c r="M32" s="455"/>
      <c r="N32" s="455"/>
      <c r="O32" s="455"/>
      <c r="P32" s="455"/>
      <c r="Q32" s="455"/>
      <c r="R32" s="455"/>
      <c r="S32" s="455"/>
      <c r="T32" s="455"/>
    </row>
    <row r="33" spans="1:20" s="308" customFormat="1" ht="14.25" customHeight="1">
      <c r="A33" s="396"/>
      <c r="B33" s="398"/>
      <c r="C33" s="390"/>
      <c r="D33" s="390"/>
      <c r="E33" s="390"/>
      <c r="F33" s="390"/>
      <c r="G33" s="455"/>
      <c r="H33" s="455"/>
      <c r="I33" s="455"/>
      <c r="J33" s="455"/>
      <c r="K33" s="455"/>
      <c r="L33" s="455"/>
      <c r="M33" s="455"/>
      <c r="N33" s="455"/>
      <c r="O33" s="455"/>
      <c r="P33" s="455"/>
      <c r="Q33" s="455"/>
      <c r="R33" s="455"/>
      <c r="S33" s="455"/>
      <c r="T33" s="455"/>
    </row>
    <row r="34" spans="1:20">
      <c r="C34" s="390"/>
      <c r="D34" s="390"/>
      <c r="E34" s="390"/>
      <c r="F34" s="390"/>
    </row>
    <row r="35" spans="1:20">
      <c r="C35" s="390"/>
      <c r="D35" s="390"/>
      <c r="E35" s="390"/>
      <c r="F35" s="390"/>
    </row>
    <row r="36" spans="1:20">
      <c r="C36" s="390"/>
      <c r="D36" s="390"/>
      <c r="E36" s="390"/>
      <c r="F36" s="390"/>
    </row>
    <row r="37" spans="1:20">
      <c r="C37" s="390"/>
      <c r="D37" s="390"/>
      <c r="E37" s="390"/>
      <c r="F37" s="390"/>
    </row>
    <row r="38" spans="1:20">
      <c r="C38" s="390"/>
      <c r="D38" s="390"/>
      <c r="E38" s="390"/>
      <c r="F38" s="390"/>
    </row>
    <row r="39" spans="1:20">
      <c r="C39" s="390"/>
      <c r="D39" s="390"/>
      <c r="E39" s="390"/>
      <c r="F39" s="390"/>
    </row>
  </sheetData>
  <phoneticPr fontId="11" type="noConversion"/>
  <pageMargins left="0.72" right="0.26" top="0.51" bottom="0.56999999999999995" header="0.25" footer="0.21"/>
  <pageSetup paperSize="9" firstPageNumber="6" orientation="portrait" useFirstPageNumber="1"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vt:i4>
      </vt:variant>
    </vt:vector>
  </HeadingPairs>
  <TitlesOfParts>
    <vt:vector size="14" baseType="lpstr">
      <vt:lpstr>CDSPSQ1-2010</vt:lpstr>
      <vt:lpstr>BCDKT-thuy-IN</vt:lpstr>
      <vt:lpstr>BCDKT-thuy-INQI-2010</vt:lpstr>
      <vt:lpstr>BCDKT</vt:lpstr>
      <vt:lpstr>KQKD-2015</vt:lpstr>
      <vt:lpstr>LCGT-2015</vt:lpstr>
      <vt:lpstr>Tminh2015(1-4)</vt:lpstr>
      <vt:lpstr>Tminh 2015(5)</vt:lpstr>
      <vt:lpstr>TMinh2015 (6)</vt:lpstr>
      <vt:lpstr>TMinh2015 (7-9)</vt:lpstr>
      <vt:lpstr>TMinh2015(10)</vt:lpstr>
      <vt:lpstr>TMinh2015 (11-12)</vt:lpstr>
      <vt:lpstr>BIA </vt:lpstr>
      <vt:lpstr>'CDSPSQ1-2010'!Print_Titles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dc:creator>
  <cp:lastModifiedBy>Admin</cp:lastModifiedBy>
  <cp:lastPrinted>2016-01-21T07:10:28Z</cp:lastPrinted>
  <dcterms:created xsi:type="dcterms:W3CDTF">2006-02-27T01:21:18Z</dcterms:created>
  <dcterms:modified xsi:type="dcterms:W3CDTF">2016-01-21T09:01:58Z</dcterms:modified>
</cp:coreProperties>
</file>

<file path=package/services/digital-signature/_rels/origin.psdsor.rels>&#65279;<?xml version="1.0" encoding="utf-8"?><Relationships xmlns="http://schemas.openxmlformats.org/package/2006/relationships"><Relationship Type="http://schemas.openxmlformats.org/package/2006/relationships/digital-signature/signature" Target="/package/services/digital-signature/xml-signature/1ca7408a7efe4363acff7aeb70cefe1b.psdsxs" Id="R8453c881535e42d6" /></Relationships>
</file>