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360" yWindow="270" windowWidth="14940" windowHeight="9150" activeTab="4"/>
  </bookViews>
  <sheets>
    <sheet name="Bia" sheetId="5" r:id="rId1"/>
    <sheet name="DN - BẢNG CÂN ĐỐI KẾ TOÁN" sheetId="1" r:id="rId2"/>
    <sheet name="Thuyết Minh" sheetId="4" r:id="rId3"/>
    <sheet name="DN-Báo cáo kết quả SXKD" sheetId="2" r:id="rId4"/>
    <sheet name="DN - Báo cáo LCTT" sheetId="3" r:id="rId5"/>
    <sheet name="CDPS" sheetId="6" state="hidden" r:id="rId6"/>
    <sheet name="Sheet1" sheetId="7" state="hidden" r:id="rId7"/>
    <sheet name="Sheet2" sheetId="8" state="hidden" r:id="rId8"/>
    <sheet name="Sheet3" sheetId="9"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1_??">BlankMacro1</definedName>
    <definedName name="_10_0xoa_" hidden="1">#REF!</definedName>
    <definedName name="_11DATA_DATA2_L">'[1]#REF'!#REF!</definedName>
    <definedName name="_2_??????1">BlankMacro1</definedName>
    <definedName name="_3_??????2">BlankMacro1</definedName>
    <definedName name="_4_??????3">BlankMacro1</definedName>
    <definedName name="_5_??????4">BlankMacro1</definedName>
    <definedName name="_6_??????5">BlankMacro1</definedName>
    <definedName name="_7_??????6">BlankMacro1</definedName>
    <definedName name="_8_0DATA_DATA2_L">'[2]#REF'!#REF!</definedName>
    <definedName name="_9_0ten_" hidden="1">#REF!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16550">'[3]CT -THVLNC'!#REF!</definedName>
    <definedName name="_a2" hidden="1">{"'Sheet1'!$L$16"}</definedName>
    <definedName name="_Coc39" hidden="1">{"'Sheet1'!$L$16"}</definedName>
    <definedName name="_CT250">'[4]dongia (2)'!#REF!</definedName>
    <definedName name="_DG1" hidden="1">{"'Sheet1'!$L$16"}</definedName>
    <definedName name="_Goi8" hidden="1">{"'Sheet1'!$L$16"}</definedName>
    <definedName name="_hh1">[5]XL4Poppy!$C$9</definedName>
    <definedName name="_hh2">[5]XL4Poppy!$A$15</definedName>
    <definedName name="_hsm2">1.1289</definedName>
    <definedName name="_L6">[6]XL4Poppy!$C$31</definedName>
    <definedName name="_Lan1" hidden="1">{"'Sheet1'!$L$16"}</definedName>
    <definedName name="_LAN3" hidden="1">{"'Sheet1'!$L$16"}</definedName>
    <definedName name="_lk2" hidden="1">{"'Sheet1'!$L$16"}</definedName>
    <definedName name="_M1">[7]XL4Poppy!$C$4</definedName>
    <definedName name="_NSO2" hidden="1">{"'Sheet1'!$L$16"}</definedName>
    <definedName name="_Order1" hidden="1">255</definedName>
    <definedName name="_Order2" hidden="1">255</definedName>
    <definedName name="_PA3">{"Thuxm2.xls","Sheet1"}</definedName>
    <definedName name="_td1" hidden="1">{"'Sheet1'!$L$16"}</definedName>
    <definedName name="_THt7">{"Book1","Bang chia luong.xls"}</definedName>
    <definedName name="_tt3" hidden="1">{"'Sheet1'!$L$16"}</definedName>
    <definedName name="_VLP2" hidden="1">{"'Sheet1'!$L$16"}</definedName>
    <definedName name="_z511" hidden="1">{"'Sheet1'!$L$16"}</definedName>
    <definedName name="anscount" hidden="1">1</definedName>
    <definedName name="as" hidden="1">{"'Sheet1'!$L$16"}</definedName>
    <definedName name="AS2DocOpenMode" hidden="1">"AS2DocumentEdit"</definedName>
    <definedName name="banQL" hidden="1">{"'Sheet1'!$L$16"}</definedName>
    <definedName name="bhfh" hidden="1">{"'Sheet1'!$L$16"}</definedName>
    <definedName name="btl" hidden="1">{"'Sheet1'!$L$16"}</definedName>
    <definedName name="bùc">{"Book1","Dt tonghop.xls"}</definedName>
    <definedName name="Bulongma">8700</definedName>
    <definedName name="CACAU">298161</definedName>
    <definedName name="came" hidden="1">{"'Sheet1'!$L$16"}</definedName>
    <definedName name="ccc" hidden="1">{"'Sheet1'!$L$16"}</definedName>
    <definedName name="chl" hidden="1">{"'Sheet1'!$L$16"}</definedName>
    <definedName name="chung">66</definedName>
    <definedName name="chuyen" hidden="1">{"'Sheet1'!$L$16"}</definedName>
    <definedName name="CLVC3">0.1</definedName>
    <definedName name="Coc_60" hidden="1">{"'Sheet1'!$L$16"}</definedName>
    <definedName name="Comm">BlankMacro1</definedName>
    <definedName name="Cotsatma">9726</definedName>
    <definedName name="Cotthepma">9726</definedName>
    <definedName name="CTCT1" hidden="1">{"'Sheet1'!$L$16"}</definedName>
    <definedName name="ctieu" hidden="1">{"'Sheet1'!$L$16"}</definedName>
    <definedName name="dam">78000</definedName>
    <definedName name="DCL_35">13127400</definedName>
    <definedName name="DFSDF" hidden="1">{"'Sheet1'!$L$16"}</definedName>
    <definedName name="dien" hidden="1">{"'Sheet1'!$L$16"}</definedName>
    <definedName name="Document_array">{"Thuxm2.xls","Sheet1"}</definedName>
    <definedName name="Duongnaco" hidden="1">{"'Sheet1'!$L$16"}</definedName>
    <definedName name="fbsdggdsf">{"DZ-TDTB2.XLS","Dcksat.xls"}</definedName>
    <definedName name="FFF">BlankMacro1</definedName>
    <definedName name="FI_12">4820</definedName>
    <definedName name="FIT">BlankMacro1</definedName>
    <definedName name="FITT2">BlankMacro1</definedName>
    <definedName name="FITTING2">BlankMacro1</definedName>
    <definedName name="FLG">BlankMacro1</definedName>
    <definedName name="fsdfdsf" hidden="1">{"'Sheet1'!$L$16"}</definedName>
    <definedName name="ggg" hidden="1">{"'Sheet1'!$L$16"}</definedName>
    <definedName name="h" hidden="1">{"'Sheet1'!$L$16"}</definedName>
    <definedName name="hai" hidden="1">{"'Sheet1'!$L$16"}</definedName>
    <definedName name="hao">BlankMacro1</definedName>
    <definedName name="HCNA" hidden="1">{"'Sheet1'!$L$16"}</definedName>
    <definedName name="hdfhf" hidden="1">{"'Sheet1'!$L$16"}</definedName>
    <definedName name="Heä_soá_laép_xaø_H">1.7</definedName>
    <definedName name="hoc">55000</definedName>
    <definedName name="HSCT3">0.1</definedName>
    <definedName name="HSDN">2.5</definedName>
    <definedName name="HSLXH">1.7</definedName>
    <definedName name="hsm">1.1289</definedName>
    <definedName name="hsnc">1.2*1.675*1.055*1.5/13000</definedName>
    <definedName name="hsnc_cau">1.626</definedName>
    <definedName name="hsnc_cau2">1.626</definedName>
    <definedName name="hsnc_d">1.6356</definedName>
    <definedName name="hsnc_d2">1.6356</definedName>
    <definedName name="hsvl">1</definedName>
    <definedName name="hsvl2">1</definedName>
    <definedName name="htlm" hidden="1">{"'Sheet1'!$L$16"}</definedName>
    <definedName name="html"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Title" hidden="1">"00Q3961-SUM"</definedName>
    <definedName name="huy" hidden="1">{"'Sheet1'!$L$16"}</definedName>
    <definedName name="khac">2</definedName>
    <definedName name="Khanh" hidden="1">{"'Sheet1'!$L$16"}</definedName>
    <definedName name="kho">"kh¶o"</definedName>
    <definedName name="khongtruotgia" hidden="1">{"'Sheet1'!$L$16"}</definedName>
    <definedName name="KhuyenmaiUPS">"AutoShape 264"</definedName>
    <definedName name="KLduonggiaods" hidden="1">{"'Sheet1'!$L$16"}</definedName>
    <definedName name="KSDA" hidden="1">{"'Sheet1'!$L$16"}</definedName>
    <definedName name="L63x6">5800</definedName>
    <definedName name="Lan">{"Thuxm2.xls","Sheet1"}</definedName>
    <definedName name="limcount" hidden="1">13</definedName>
    <definedName name="mo" hidden="1">{"'Sheet1'!$L$16"}</definedName>
    <definedName name="nam" hidden="1">{"'Sheet1'!$L$16"}</definedName>
    <definedName name="Ne" hidden="1">{"'Sheet1'!$L$16"}</definedName>
    <definedName name="ngu" hidden="1">{"'Sheet1'!$L$16"}</definedName>
    <definedName name="Nhan_xet_cua_dai">"Picture 1"</definedName>
    <definedName name="nhfffd">{"DZ-TDTB2.XLS","Dcksat.xls"}</definedName>
    <definedName name="nnn" hidden="1">{"'Sheet1'!$L$16"}</definedName>
    <definedName name="PIP">BlankMacro1</definedName>
    <definedName name="PIPE2">BlankMacro1</definedName>
    <definedName name="PL" hidden="1">{"'Sheet1'!$L$16"}</definedName>
    <definedName name="PlucBcaoTD" hidden="1">{"'Sheet1'!$L$16"}</definedName>
    <definedName name="PPP">BlankMacro1</definedName>
    <definedName name="_xlnm.Print_Area" localSheetId="1">'DN - BẢNG CÂN ĐỐI KẾ TOÁN'!$A$1:$F$134</definedName>
    <definedName name="_xlnm.Print_Area" localSheetId="2">'Thuyết Minh'!$A$1:$H$728</definedName>
    <definedName name="_xlnm.Print_Area">'[8]B-B'!$A$1:$K$63</definedName>
    <definedName name="_xlnm.Print_Titles" localSheetId="5">CDPS!$4:$5</definedName>
    <definedName name="_xlnm.Print_Titles" localSheetId="1">'DN - BẢNG CÂN ĐỐI KẾ TOÁN'!$10:$10</definedName>
    <definedName name="_xlnm.Print_Titles" localSheetId="3">'DN-Báo cáo kết quả SXKD'!$8:$8</definedName>
    <definedName name="_xlnm.Print_Titles">#N/A</definedName>
    <definedName name="PT">{"Thuxm2.xls","Sheet1"}</definedName>
    <definedName name="qq">BlankMacro1</definedName>
    <definedName name="rate">14000</definedName>
    <definedName name="sas" hidden="1">{"'Sheet1'!$L$16"}</definedName>
    <definedName name="sencount" hidden="1">13</definedName>
    <definedName name="sfsd" hidden="1">{"'Sheet1'!$L$16"}</definedName>
    <definedName name="Sosanh2" hidden="1">{"'Sheet1'!$L$16"}</definedName>
    <definedName name="ss">BlankMacro1</definedName>
    <definedName name="T.3" hidden="1">{"'Sheet1'!$L$16"}</definedName>
    <definedName name="TaxTV">10%</definedName>
    <definedName name="TaxXL">5%</definedName>
    <definedName name="teta">0.95</definedName>
    <definedName name="tha" hidden="1">{"'Sheet1'!$L$16"}</definedName>
    <definedName name="Thang1" hidden="1">{"'Sheet1'!$L$16"}</definedName>
    <definedName name="thang10" hidden="1">{"'Sheet1'!$L$16"}</definedName>
    <definedName name="thanh" hidden="1">{"'Sheet1'!$L$16"}</definedName>
    <definedName name="thu" hidden="1">{"'Sheet1'!$L$16"}</definedName>
    <definedName name="thue">6</definedName>
    <definedName name="thuy" hidden="1">{"'Sheet1'!$L$16"}</definedName>
    <definedName name="tuan" hidden="1">{"'Sheet1'!$L$16"}</definedName>
    <definedName name="tuyennhanh" hidden="1">{"'Sheet1'!$L$16"}</definedName>
    <definedName name="TYT">BlankMacro1</definedName>
    <definedName name="unitt">BlankMacro1</definedName>
    <definedName name="ut">BlankMacro1</definedName>
    <definedName name="V_a_b__t_ng_M200____1x2">ptdg</definedName>
    <definedName name="VAÄT_LIEÄU">"nhandongia"</definedName>
    <definedName name="vat">5</definedName>
    <definedName name="VATM" hidden="1">{"'Sheet1'!$L$16"}</definedName>
    <definedName name="vlct" hidden="1">{"'Sheet1'!$L$16"}</definedName>
    <definedName name="WIRE1">5</definedName>
    <definedName name="XCCT">0.5</definedName>
    <definedName name="XDCBT10">{"Book1","Bang chia luong.xls"}</definedName>
    <definedName name="XmT5" hidden="1">{"'Sheet1'!$L$16"}</definedName>
    <definedName name="xvxcvxc" hidden="1">{"'Sheet1'!$L$16"}</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피팅">BlankMacro1</definedName>
  </definedNames>
  <calcPr calcId="124519"/>
</workbook>
</file>

<file path=xl/calcChain.xml><?xml version="1.0" encoding="utf-8"?>
<calcChain xmlns="http://schemas.openxmlformats.org/spreadsheetml/2006/main">
  <c r="D22" i="3"/>
  <c r="D21"/>
  <c r="G598" i="4"/>
  <c r="G161"/>
  <c r="F10" i="2"/>
  <c r="D10"/>
  <c r="F25"/>
  <c r="D34" i="3"/>
  <c r="D33"/>
  <c r="D32"/>
  <c r="E40"/>
  <c r="D22" i="2"/>
  <c r="F22"/>
  <c r="G379" i="4"/>
  <c r="E69" i="1"/>
  <c r="E247" i="4"/>
  <c r="F129" i="1"/>
  <c r="H641" i="4"/>
  <c r="G682" l="1"/>
  <c r="D19" i="2"/>
  <c r="D21"/>
  <c r="G270" i="4"/>
  <c r="D23" i="2" l="1"/>
  <c r="D16"/>
  <c r="F551" i="4"/>
  <c r="F444"/>
  <c r="F443"/>
  <c r="H445"/>
  <c r="G445"/>
  <c r="H437"/>
  <c r="C388"/>
  <c r="C387"/>
  <c r="D387" s="1"/>
  <c r="F390"/>
  <c r="F389" s="1"/>
  <c r="E386"/>
  <c r="H390"/>
  <c r="G390" s="1"/>
  <c r="G247"/>
  <c r="H216"/>
  <c r="G216"/>
  <c r="E179"/>
  <c r="G164"/>
  <c r="H164"/>
  <c r="D36" i="3" l="1"/>
  <c r="E25" i="1"/>
  <c r="F25"/>
  <c r="G629" i="4"/>
  <c r="H629"/>
  <c r="G622"/>
  <c r="H622"/>
  <c r="F78" i="1"/>
  <c r="G17" i="2"/>
  <c r="B13" i="8"/>
  <c r="E12"/>
  <c r="E8"/>
  <c r="E5"/>
  <c r="B8"/>
  <c r="H457" i="4"/>
  <c r="H456"/>
  <c r="H458"/>
  <c r="H455"/>
  <c r="F445"/>
  <c r="F422"/>
  <c r="F423"/>
  <c r="F424"/>
  <c r="F425"/>
  <c r="F426"/>
  <c r="F427"/>
  <c r="F428"/>
  <c r="F429"/>
  <c r="F430"/>
  <c r="F431"/>
  <c r="F432"/>
  <c r="F433"/>
  <c r="F434"/>
  <c r="F435"/>
  <c r="F436"/>
  <c r="F437"/>
  <c r="F438"/>
  <c r="F439"/>
  <c r="F440"/>
  <c r="F441"/>
  <c r="F442"/>
  <c r="F417"/>
  <c r="F418"/>
  <c r="F419"/>
  <c r="F420"/>
  <c r="F421"/>
  <c r="F416"/>
  <c r="E447"/>
  <c r="G413" l="1"/>
  <c r="D396"/>
  <c r="C396" s="1"/>
  <c r="C395"/>
  <c r="E390"/>
  <c r="E389" s="1"/>
  <c r="E393" s="1"/>
  <c r="D388"/>
  <c r="H378"/>
  <c r="C394" l="1"/>
  <c r="G394"/>
  <c r="G386"/>
  <c r="E72" i="1"/>
  <c r="F72"/>
  <c r="E65"/>
  <c r="E64"/>
  <c r="E32"/>
  <c r="E18"/>
  <c r="F64"/>
  <c r="H547" i="4"/>
  <c r="H548"/>
  <c r="H549"/>
  <c r="H550"/>
  <c r="H545"/>
  <c r="H539"/>
  <c r="H540"/>
  <c r="H541"/>
  <c r="H542"/>
  <c r="H543"/>
  <c r="H538"/>
  <c r="C544"/>
  <c r="C551" s="1"/>
  <c r="E106" i="1" s="1"/>
  <c r="H537" i="4"/>
  <c r="H417"/>
  <c r="H418"/>
  <c r="H419"/>
  <c r="H420"/>
  <c r="H421"/>
  <c r="H422"/>
  <c r="H423"/>
  <c r="H424"/>
  <c r="H425"/>
  <c r="H426"/>
  <c r="H427"/>
  <c r="H428"/>
  <c r="H429"/>
  <c r="H430"/>
  <c r="H431"/>
  <c r="H432"/>
  <c r="H433"/>
  <c r="H416"/>
  <c r="G447"/>
  <c r="F76" i="1" s="1"/>
  <c r="F106" l="1"/>
  <c r="F69"/>
  <c r="E20"/>
  <c r="H413" i="4"/>
  <c r="F98" i="1" s="1"/>
  <c r="G391" i="4"/>
  <c r="D391" s="1"/>
  <c r="G392"/>
  <c r="D392" s="1"/>
  <c r="C392" s="1"/>
  <c r="H396"/>
  <c r="H395"/>
  <c r="H388"/>
  <c r="H387"/>
  <c r="H376"/>
  <c r="H370" s="1"/>
  <c r="H379" s="1"/>
  <c r="D390" l="1"/>
  <c r="D389" s="1"/>
  <c r="C391"/>
  <c r="C390" s="1"/>
  <c r="C389" s="1"/>
  <c r="F32" i="1"/>
  <c r="H389" i="4"/>
  <c r="G389" l="1"/>
  <c r="G393" s="1"/>
  <c r="E29" i="1"/>
  <c r="F247" i="4"/>
  <c r="H247"/>
  <c r="F29" i="1"/>
  <c r="F234" i="4"/>
  <c r="G234"/>
  <c r="H234"/>
  <c r="E234"/>
  <c r="F20" i="1"/>
  <c r="H685" i="4"/>
  <c r="G685"/>
  <c r="H531"/>
  <c r="G531"/>
  <c r="G526"/>
  <c r="H526"/>
  <c r="H518"/>
  <c r="G518"/>
  <c r="H512"/>
  <c r="G512"/>
  <c r="H493"/>
  <c r="F96" i="1" s="1"/>
  <c r="G493" i="4"/>
  <c r="E96" i="1" s="1"/>
  <c r="H487" i="4"/>
  <c r="F97" i="1" s="1"/>
  <c r="G487" i="4"/>
  <c r="E97" i="1" s="1"/>
  <c r="H483" i="4"/>
  <c r="G483"/>
  <c r="H471"/>
  <c r="G471"/>
  <c r="F459"/>
  <c r="G459"/>
  <c r="H459"/>
  <c r="E78" i="1" s="1"/>
  <c r="E459" i="4"/>
  <c r="F461"/>
  <c r="G461"/>
  <c r="H461"/>
  <c r="E461"/>
  <c r="F447"/>
  <c r="H447"/>
  <c r="E76" i="1"/>
  <c r="F408" i="4"/>
  <c r="G408"/>
  <c r="H408"/>
  <c r="E408"/>
  <c r="H394"/>
  <c r="F394"/>
  <c r="E394"/>
  <c r="D394"/>
  <c r="E98" i="1"/>
  <c r="D386" i="4"/>
  <c r="D393" s="1"/>
  <c r="F386"/>
  <c r="F393" s="1"/>
  <c r="H386"/>
  <c r="H393" s="1"/>
  <c r="C386"/>
  <c r="H383"/>
  <c r="G383"/>
  <c r="H256"/>
  <c r="G256"/>
  <c r="F179"/>
  <c r="G179"/>
  <c r="H179"/>
  <c r="F90" i="1"/>
  <c r="F31"/>
  <c r="E31"/>
  <c r="E15"/>
  <c r="F62"/>
  <c r="E62"/>
  <c r="C393" i="4" l="1"/>
  <c r="E85" i="1" s="1"/>
  <c r="E75" s="1"/>
  <c r="F85"/>
  <c r="F75" s="1"/>
  <c r="E90"/>
  <c r="G648" i="4"/>
  <c r="E17" i="2"/>
  <c r="D28" i="3" l="1"/>
  <c r="E74" i="1"/>
  <c r="G561" i="4"/>
  <c r="G564" s="1"/>
  <c r="G565" s="1"/>
  <c r="G566" s="1"/>
  <c r="F23" i="2" l="1"/>
  <c r="F275" i="4"/>
  <c r="E19" i="3"/>
  <c r="E28" i="1"/>
  <c r="F28"/>
  <c r="E38"/>
  <c r="H571" i="4"/>
  <c r="H590" s="1"/>
  <c r="D544"/>
  <c r="D12" i="2"/>
  <c r="H648" i="4"/>
  <c r="E19" i="1"/>
  <c r="E13"/>
  <c r="E12" s="1"/>
  <c r="H269" i="4"/>
  <c r="F49" i="1" s="1"/>
  <c r="D267" i="4"/>
  <c r="E267"/>
  <c r="G267"/>
  <c r="F267"/>
  <c r="H260"/>
  <c r="F48" i="1" s="1"/>
  <c r="G620" i="4"/>
  <c r="G642"/>
  <c r="H642"/>
  <c r="F59" i="1"/>
  <c r="F68"/>
  <c r="E68"/>
  <c r="H620" i="4"/>
  <c r="D277"/>
  <c r="E277"/>
  <c r="F277"/>
  <c r="G277"/>
  <c r="F325"/>
  <c r="D248" i="6"/>
  <c r="H296" i="4"/>
  <c r="F55" i="1" s="1"/>
  <c r="F301" i="4"/>
  <c r="G301"/>
  <c r="H287"/>
  <c r="F54" i="1" s="1"/>
  <c r="H319" i="4"/>
  <c r="F52" i="1" s="1"/>
  <c r="H315" i="4"/>
  <c r="H311"/>
  <c r="F51" i="1" s="1"/>
  <c r="H320" i="4"/>
  <c r="H323"/>
  <c r="G275"/>
  <c r="D275"/>
  <c r="H261"/>
  <c r="H262"/>
  <c r="H263"/>
  <c r="H264"/>
  <c r="H265"/>
  <c r="H266"/>
  <c r="G23" i="2"/>
  <c r="G12"/>
  <c r="G14" s="1"/>
  <c r="G248" i="6"/>
  <c r="H248"/>
  <c r="G253"/>
  <c r="E248"/>
  <c r="F248"/>
  <c r="E253" s="1"/>
  <c r="C250"/>
  <c r="C248"/>
  <c r="G571" i="4"/>
  <c r="G572" s="1"/>
  <c r="G590" s="1"/>
  <c r="E59" i="1"/>
  <c r="H271" i="4"/>
  <c r="H272"/>
  <c r="H273"/>
  <c r="H274"/>
  <c r="H312"/>
  <c r="H313"/>
  <c r="H314"/>
  <c r="H316"/>
  <c r="H321"/>
  <c r="H322"/>
  <c r="H324"/>
  <c r="H288"/>
  <c r="H289"/>
  <c r="H290"/>
  <c r="H291"/>
  <c r="H292"/>
  <c r="H293"/>
  <c r="H297"/>
  <c r="H298"/>
  <c r="H299"/>
  <c r="H300"/>
  <c r="G544"/>
  <c r="F118" i="1" s="1"/>
  <c r="F544" i="4"/>
  <c r="D17" i="2"/>
  <c r="E12"/>
  <c r="E14" s="1"/>
  <c r="E20" s="1"/>
  <c r="E23"/>
  <c r="E544" i="4"/>
  <c r="E275"/>
  <c r="F13" i="1"/>
  <c r="F12" s="1"/>
  <c r="G666" i="4"/>
  <c r="H601"/>
  <c r="G294"/>
  <c r="F294"/>
  <c r="G303"/>
  <c r="F303"/>
  <c r="G317"/>
  <c r="F317"/>
  <c r="G325"/>
  <c r="G328" s="1"/>
  <c r="G327"/>
  <c r="F327"/>
  <c r="F15" i="1"/>
  <c r="E28" i="3"/>
  <c r="E36"/>
  <c r="H666" i="4"/>
  <c r="H635"/>
  <c r="G635"/>
  <c r="H627"/>
  <c r="G627"/>
  <c r="G601"/>
  <c r="H580"/>
  <c r="G580"/>
  <c r="H555"/>
  <c r="G555"/>
  <c r="F12" i="2"/>
  <c r="F14" l="1"/>
  <c r="E551" i="4"/>
  <c r="E117" i="1" s="1"/>
  <c r="F117"/>
  <c r="D551" i="4"/>
  <c r="E109" i="1" s="1"/>
  <c r="F109"/>
  <c r="F112"/>
  <c r="H277" i="4"/>
  <c r="D278"/>
  <c r="F278"/>
  <c r="H572"/>
  <c r="H270"/>
  <c r="H275" s="1"/>
  <c r="H327"/>
  <c r="H301"/>
  <c r="E55" i="1" s="1"/>
  <c r="E278" i="4"/>
  <c r="H294"/>
  <c r="E54" i="1" s="1"/>
  <c r="H317" i="4"/>
  <c r="E51" i="1" s="1"/>
  <c r="H303" i="4"/>
  <c r="F304"/>
  <c r="F74" i="1"/>
  <c r="F328" i="4"/>
  <c r="G278"/>
  <c r="G304"/>
  <c r="H544"/>
  <c r="F53" i="1"/>
  <c r="H267" i="4"/>
  <c r="E48" i="1" s="1"/>
  <c r="H325" i="4"/>
  <c r="E52" i="1" s="1"/>
  <c r="E11"/>
  <c r="E37" i="3"/>
  <c r="D14" i="2"/>
  <c r="E24"/>
  <c r="E27" s="1"/>
  <c r="E29" s="1"/>
  <c r="G20"/>
  <c r="G24" s="1"/>
  <c r="G27" s="1"/>
  <c r="G29" s="1"/>
  <c r="H589" i="4"/>
  <c r="H591" s="1"/>
  <c r="F47" i="1"/>
  <c r="F50"/>
  <c r="D38" i="3"/>
  <c r="F20" i="2" l="1"/>
  <c r="F24" s="1"/>
  <c r="F27" s="1"/>
  <c r="E53" i="1"/>
  <c r="D20" i="2"/>
  <c r="F105" i="1"/>
  <c r="F104" s="1"/>
  <c r="F125" s="1"/>
  <c r="E49"/>
  <c r="E47" s="1"/>
  <c r="H304" i="4"/>
  <c r="E50" i="1"/>
  <c r="F19"/>
  <c r="F11" s="1"/>
  <c r="H328" i="4"/>
  <c r="F46" i="1"/>
  <c r="F37" s="1"/>
  <c r="H278" i="4"/>
  <c r="D24" i="2" l="1"/>
  <c r="E46" i="1"/>
  <c r="E37" s="1"/>
  <c r="E73" s="1"/>
  <c r="F73"/>
  <c r="D27" i="2" l="1"/>
  <c r="F29"/>
  <c r="G587" i="4"/>
  <c r="G589" s="1"/>
  <c r="G591" s="1"/>
  <c r="G546"/>
  <c r="G551" s="1"/>
  <c r="E118" i="1" s="1"/>
  <c r="D19" i="3"/>
  <c r="D37" s="1"/>
  <c r="D40" s="1"/>
  <c r="E105" i="1" l="1"/>
  <c r="E104" s="1"/>
  <c r="E125" s="1"/>
  <c r="E129" s="1"/>
  <c r="H546" i="4"/>
  <c r="H551" s="1"/>
  <c r="D29" i="2"/>
</calcChain>
</file>

<file path=xl/sharedStrings.xml><?xml version="1.0" encoding="utf-8"?>
<sst xmlns="http://schemas.openxmlformats.org/spreadsheetml/2006/main" count="1522" uniqueCount="1196">
  <si>
    <t>Mã chỉ tiêu</t>
  </si>
  <si>
    <t>Số đầu năm</t>
  </si>
  <si>
    <t>TÀI SẢN</t>
  </si>
  <si>
    <t>100</t>
  </si>
  <si>
    <t>110</t>
  </si>
  <si>
    <t>111</t>
  </si>
  <si>
    <t>112</t>
  </si>
  <si>
    <t>120</t>
  </si>
  <si>
    <t>121</t>
  </si>
  <si>
    <t>130</t>
  </si>
  <si>
    <t>131</t>
  </si>
  <si>
    <t>132</t>
  </si>
  <si>
    <t>133</t>
  </si>
  <si>
    <t>134</t>
  </si>
  <si>
    <t>135</t>
  </si>
  <si>
    <t>139</t>
  </si>
  <si>
    <t>140</t>
  </si>
  <si>
    <t>141</t>
  </si>
  <si>
    <t>149</t>
  </si>
  <si>
    <t>150</t>
  </si>
  <si>
    <t>151</t>
  </si>
  <si>
    <t>152</t>
  </si>
  <si>
    <t>154</t>
  </si>
  <si>
    <t>200</t>
  </si>
  <si>
    <t>210</t>
  </si>
  <si>
    <t>211</t>
  </si>
  <si>
    <t>212</t>
  </si>
  <si>
    <t>213</t>
  </si>
  <si>
    <t>219</t>
  </si>
  <si>
    <t>220</t>
  </si>
  <si>
    <t>221</t>
  </si>
  <si>
    <t xml:space="preserve">    - Nguyên giá</t>
  </si>
  <si>
    <t>222</t>
  </si>
  <si>
    <t>223</t>
  </si>
  <si>
    <t>224</t>
  </si>
  <si>
    <t>225</t>
  </si>
  <si>
    <t>226</t>
  </si>
  <si>
    <t>227</t>
  </si>
  <si>
    <t>228</t>
  </si>
  <si>
    <t>229</t>
  </si>
  <si>
    <t>260</t>
  </si>
  <si>
    <t>261</t>
  </si>
  <si>
    <t>262</t>
  </si>
  <si>
    <t>268</t>
  </si>
  <si>
    <t>TỔNG CỘNG TÀI SẢN</t>
  </si>
  <si>
    <t>270</t>
  </si>
  <si>
    <t>300</t>
  </si>
  <si>
    <t>310</t>
  </si>
  <si>
    <t>311</t>
  </si>
  <si>
    <t>312</t>
  </si>
  <si>
    <t>313</t>
  </si>
  <si>
    <t>314</t>
  </si>
  <si>
    <t>315</t>
  </si>
  <si>
    <t>316</t>
  </si>
  <si>
    <t>330</t>
  </si>
  <si>
    <t>400</t>
  </si>
  <si>
    <t>410</t>
  </si>
  <si>
    <t>411</t>
  </si>
  <si>
    <t>TỔNG CỘNG NGUỒN VỐN</t>
  </si>
  <si>
    <t>440</t>
  </si>
  <si>
    <t>01</t>
  </si>
  <si>
    <t>02</t>
  </si>
  <si>
    <t>03</t>
  </si>
  <si>
    <t>04</t>
  </si>
  <si>
    <t>05</t>
  </si>
  <si>
    <t>06</t>
  </si>
  <si>
    <t>Thuyết
 minh</t>
  </si>
  <si>
    <t>CÔNG TY: CÔNG TY CỔ PHẦN HOÀNG HÀ</t>
  </si>
  <si>
    <t>Tel: (036) 3848 648      Fax: (036) 3 848 648</t>
  </si>
  <si>
    <t>BÁO CÁO TÀI CHÍNH</t>
  </si>
  <si>
    <t>V.01</t>
  </si>
  <si>
    <t>V.02</t>
  </si>
  <si>
    <t>V.03</t>
  </si>
  <si>
    <t>V.04</t>
  </si>
  <si>
    <t>V.08</t>
  </si>
  <si>
    <t>V.09</t>
  </si>
  <si>
    <t>V.13</t>
  </si>
  <si>
    <t>Năm nay</t>
  </si>
  <si>
    <t>Năm trước</t>
  </si>
  <si>
    <t>1. Doanh thu bán hàng và cung cấp dịch vụ</t>
  </si>
  <si>
    <t>2. Các khoản giảm trừ doanh thu</t>
  </si>
  <si>
    <t>10</t>
  </si>
  <si>
    <t>4. Giá vốn hàng bán</t>
  </si>
  <si>
    <t>11</t>
  </si>
  <si>
    <t>20</t>
  </si>
  <si>
    <t>6. Doanh thu hoạt động tài chính</t>
  </si>
  <si>
    <t>21</t>
  </si>
  <si>
    <t>7. Chi phí tài chính</t>
  </si>
  <si>
    <t>22</t>
  </si>
  <si>
    <t xml:space="preserve">  - Trong đó: Chi phí lãi vay</t>
  </si>
  <si>
    <t>23</t>
  </si>
  <si>
    <t>8. Chi phí bán hàng</t>
  </si>
  <si>
    <t>24</t>
  </si>
  <si>
    <t>9. Chi phí quản lý doanh nghiệp</t>
  </si>
  <si>
    <t>25</t>
  </si>
  <si>
    <t>30</t>
  </si>
  <si>
    <t>11. Thu nhập khác</t>
  </si>
  <si>
    <t>31</t>
  </si>
  <si>
    <t>12. Chi phí khác</t>
  </si>
  <si>
    <t>32</t>
  </si>
  <si>
    <t>40</t>
  </si>
  <si>
    <t>50</t>
  </si>
  <si>
    <t>51</t>
  </si>
  <si>
    <t>52</t>
  </si>
  <si>
    <t>60</t>
  </si>
  <si>
    <t>61</t>
  </si>
  <si>
    <t>70</t>
  </si>
  <si>
    <t>Thuyết minh</t>
  </si>
  <si>
    <t>07</t>
  </si>
  <si>
    <t>26</t>
  </si>
  <si>
    <t>27</t>
  </si>
  <si>
    <t>33</t>
  </si>
  <si>
    <t>34</t>
  </si>
  <si>
    <t>35</t>
  </si>
  <si>
    <t>36</t>
  </si>
  <si>
    <t>Đơn vị báo cáo: Công ty cổ phần Hoàng Hà</t>
  </si>
  <si>
    <t>Mẫu số: B 09 - DN</t>
  </si>
  <si>
    <t xml:space="preserve">Địa chỉ: Số 368, Phố Lý Bôn, TP Thái Bình. </t>
  </si>
  <si>
    <t>(Ban hành theo QĐ số 15/2006/QĐ-BTC</t>
  </si>
  <si>
    <t>Mã số thuế 1000272301</t>
  </si>
  <si>
    <t xml:space="preserve"> ngày 20/03/2006 của Bộ trưởng BTC)   </t>
  </si>
  <si>
    <t>THUYẾT MINH</t>
  </si>
  <si>
    <t>Mã số thuế: 1000272301</t>
  </si>
  <si>
    <t>THUYẾT MINH BÁO CÁO TÀI CHÍNH</t>
  </si>
  <si>
    <t>I. Đặc điểm hoạt động của doanh nghiệp.</t>
  </si>
  <si>
    <t>II. Kỳ kế toán, đơn vị tiền tệ sử dụng trong kế toán.</t>
  </si>
  <si>
    <t>III. Chuẩn mực và Chế độ kế toán áp dụng.</t>
  </si>
  <si>
    <t>2. Tuyên bố về việc tuân thủ Chuẩn mực kế toán và Chế độ kế toán.</t>
  </si>
  <si>
    <t>IV. Các chính sách kế toán áp dụng.</t>
  </si>
  <si>
    <t>1. Nguyên tắc ghi nhận các khoản tiền và các khoản tương đương tiền.</t>
  </si>
  <si>
    <t>V. Thông tin bổ sung cho các khoản mục trình bầy trong bảng cân đối kế toán.</t>
  </si>
  <si>
    <t>Đơn vị tính: Đồng Việt Nam</t>
  </si>
  <si>
    <t>01- Tiền</t>
  </si>
  <si>
    <t>Cuối năm</t>
  </si>
  <si>
    <t>Đầu năm</t>
  </si>
  <si>
    <t xml:space="preserve">    - Tiền mặt:</t>
  </si>
  <si>
    <t xml:space="preserve">    - Tiền đang chuyển:</t>
  </si>
  <si>
    <t>Cộng</t>
  </si>
  <si>
    <t xml:space="preserve">    - Nguyên liệu, vật liệu.</t>
  </si>
  <si>
    <t xml:space="preserve">    - Thành phẩm.</t>
  </si>
  <si>
    <t xml:space="preserve">    - Hàng hoá.</t>
  </si>
  <si>
    <t>Cộng giá gốc hàng tồn kho</t>
  </si>
  <si>
    <t>Khoản mục</t>
  </si>
  <si>
    <t>Nhà cửa, vật kiến trúc</t>
  </si>
  <si>
    <t>Máy móc, thiết bị</t>
  </si>
  <si>
    <t>Phương tiện vận tải, truyền dẫn</t>
  </si>
  <si>
    <t>Thiết bị dụng cụ quản lý</t>
  </si>
  <si>
    <t>Tổng cộng</t>
  </si>
  <si>
    <t>Nguyên giá TSCĐ hữu hình.</t>
  </si>
  <si>
    <t>Số dư đầu năm.</t>
  </si>
  <si>
    <t xml:space="preserve"> - Mua trong năm.</t>
  </si>
  <si>
    <t xml:space="preserve"> - Đầu tư cơ bản hoàn thành.</t>
  </si>
  <si>
    <t xml:space="preserve"> - Tăng khác.</t>
  </si>
  <si>
    <t xml:space="preserve"> - Chuyển sang BĐS đầu tư.</t>
  </si>
  <si>
    <t xml:space="preserve"> - Thanh lý, nhượng bán.</t>
  </si>
  <si>
    <t xml:space="preserve"> - Giảm khác.</t>
  </si>
  <si>
    <t>Số dư cuối năm.</t>
  </si>
  <si>
    <t>Giá trị hao mòn luỹ kế</t>
  </si>
  <si>
    <t xml:space="preserve"> - Khấu hao trong năm.</t>
  </si>
  <si>
    <t>Giá trị còn lại của TSCĐ hữu hình</t>
  </si>
  <si>
    <t xml:space="preserve"> - Tại ngày đầu năm.</t>
  </si>
  <si>
    <t xml:space="preserve"> - Tại ngày cuối năm.</t>
  </si>
  <si>
    <t xml:space="preserve"> - Giá trị còn lại cuối năm của TSCĐ hữu hình dùng để thế chấp, cầm cố đảm bảo các khoản cho vay.</t>
  </si>
  <si>
    <t xml:space="preserve"> - Nguyên giá TSCĐ cuối năm đã khấu hao hết nhưng vẫn còn sử dụng.</t>
  </si>
  <si>
    <t xml:space="preserve"> - Nguyên giá TSCĐ cuối năm chờ thanh lý.</t>
  </si>
  <si>
    <t xml:space="preserve"> - Các cam kết về việc mua, bán TSCĐ hữu hình có giá trị lớn trong tương lai.</t>
  </si>
  <si>
    <t xml:space="preserve"> - Các thay đổi khác về TSCĐ hữu hình.</t>
  </si>
  <si>
    <t>TSCĐ hữu hình khác</t>
  </si>
  <si>
    <t>Nguyên giá TSCĐ thuê tài chính.</t>
  </si>
  <si>
    <t xml:space="preserve"> - Thuê tài chính trong năm.</t>
  </si>
  <si>
    <t xml:space="preserve"> - Mua lại TSCĐ thuê tài chính.</t>
  </si>
  <si>
    <t>Giá trị còn lại của TSCĐ thuê TC</t>
  </si>
  <si>
    <t xml:space="preserve">   * Tiền thuê phát sinh thêm được ghi nhận là chi phi trong năm.</t>
  </si>
  <si>
    <t xml:space="preserve">   * Căn cứ để xác định tiền thuê phát sinh thêm.</t>
  </si>
  <si>
    <t xml:space="preserve">   * Điều khoản gia hạn thêm hoặc quyền được mua tài sản.</t>
  </si>
  <si>
    <t>Quyền sử dụng đất</t>
  </si>
  <si>
    <t>Nguyên giá TSCĐ vô hình.</t>
  </si>
  <si>
    <t xml:space="preserve"> - Tạo ra từ nội bộ doanh nghiệp.</t>
  </si>
  <si>
    <t xml:space="preserve"> - Tăng do hợp nhất kinh doanh.</t>
  </si>
  <si>
    <t>Giá trị còn lại của TSCĐ vô hình</t>
  </si>
  <si>
    <t>Tăng trong năm</t>
  </si>
  <si>
    <t>Giảm trong năm</t>
  </si>
  <si>
    <t>Số cuối năm</t>
  </si>
  <si>
    <t xml:space="preserve"> - Các khoản phải trả, phải nộp khác.</t>
  </si>
  <si>
    <t>Thời hạn</t>
  </si>
  <si>
    <t>Trả tiền lãi thuê</t>
  </si>
  <si>
    <t>Trả nợ gốc</t>
  </si>
  <si>
    <t>Trên 01 năm đến 5 năm</t>
  </si>
  <si>
    <t>Trên 5 năm</t>
  </si>
  <si>
    <t>a. Bảng đối chiếu biến động của vốn chủ sở hữu.</t>
  </si>
  <si>
    <t>Quỹ khác thuộc vốn chủ sở hữu</t>
  </si>
  <si>
    <t>Quỹ dự phòng tài chính</t>
  </si>
  <si>
    <t>Cổ phiếu quỹ</t>
  </si>
  <si>
    <t>Lợi nhuận sau thuế chưa phân phối</t>
  </si>
  <si>
    <t>A</t>
  </si>
  <si>
    <t xml:space="preserve"> - Giảm vốn trong năm trước.</t>
  </si>
  <si>
    <t xml:space="preserve"> - Lãi trong năm nay.</t>
  </si>
  <si>
    <t>Só dư cuối năm nay</t>
  </si>
  <si>
    <t>b. Chi tiết vốn đầu tư của chủ sở hữu.</t>
  </si>
  <si>
    <t xml:space="preserve"> - Vốn góp của các đối cổ đông.</t>
  </si>
  <si>
    <t>c. Các giao dịch về vốn với các chủ sở hữu và phân phối cổ tức, chia lợi nhuận.</t>
  </si>
  <si>
    <t xml:space="preserve"> - Vốn đầu tư của chủ sở hữu.</t>
  </si>
  <si>
    <t xml:space="preserve"> + Vốn góp đầu năm.</t>
  </si>
  <si>
    <t xml:space="preserve"> + Vốn góp tăng trong năm.</t>
  </si>
  <si>
    <t xml:space="preserve"> + Vốn góp cuối năm.</t>
  </si>
  <si>
    <t xml:space="preserve"> - Cổ tức, lợi nhuận đã chia.</t>
  </si>
  <si>
    <t xml:space="preserve"> - Cổ tức đã công bố sau ngày kết thúc kỳ kế toán năm.</t>
  </si>
  <si>
    <t xml:space="preserve"> + Cổ tức đã công bố trên cổ phiếu phổ thông: …………..</t>
  </si>
  <si>
    <t xml:space="preserve"> + Cổ tức đã công bố trên cổ phiếu ưu đãi: …………..</t>
  </si>
  <si>
    <t xml:space="preserve"> - Cổ tức của cổ phiếu ưu đãi luỹ kế chưa được ghi nhận: …………….</t>
  </si>
  <si>
    <t xml:space="preserve"> - Số lượng cổ phiếu đăng ký phát hành.</t>
  </si>
  <si>
    <t xml:space="preserve"> - Số lượng cổ phiếu đã bán ra công chúng.</t>
  </si>
  <si>
    <t xml:space="preserve"> + Cổ phiếu phổ thông.</t>
  </si>
  <si>
    <t xml:space="preserve"> + Cổ phiếu ưu đãi.</t>
  </si>
  <si>
    <t xml:space="preserve"> - Số lượng cổ phiếu được mua lại.</t>
  </si>
  <si>
    <t xml:space="preserve"> - Số lượng cổ phiếu đang lưu hành.</t>
  </si>
  <si>
    <t xml:space="preserve"> * Mệnh giá cổ phiếu đang lưu hành………….</t>
  </si>
  <si>
    <t>10.000 đồng/CP</t>
  </si>
  <si>
    <t>e. Các quỹ của doanh nghiệp.</t>
  </si>
  <si>
    <t xml:space="preserve"> - Quỹ đầu tư phát triển.</t>
  </si>
  <si>
    <t xml:space="preserve"> - Quỹ dự phòng tài chính.</t>
  </si>
  <si>
    <t xml:space="preserve"> * Mục đích trích lập và sử dụng các quỹ của doanh nghiệp.</t>
  </si>
  <si>
    <t>g. Lãi cơ bản trên cổ phiếu.</t>
  </si>
  <si>
    <t xml:space="preserve"> - Lợi nhuận kế toán sau thuế TNDN</t>
  </si>
  <si>
    <t xml:space="preserve"> - Các khoản điều chỉnh tăng hoặc giảm lợi nhuận kế toán để xác định lợi nhuận hoặc lỗ phân bổ cho các cổ đông sở hữu cổ phần phổ thông.</t>
  </si>
  <si>
    <t xml:space="preserve"> - Lợi nhuận hoặc lỗ phân bổ cho cổ đông sở hữu cổ phiếu phổ thông.</t>
  </si>
  <si>
    <t xml:space="preserve"> - Cổ phiếu phổ thông đang lưu hành bình quân trong kỳ.</t>
  </si>
  <si>
    <t>Lãi cơ bản trên cổ phiếu (mệnh giá cổ phiếu là: 10.000 đồng).</t>
  </si>
  <si>
    <t>Đơn vị tính: đồng.</t>
  </si>
  <si>
    <t xml:space="preserve">Trong đó: </t>
  </si>
  <si>
    <t xml:space="preserve"> - Doanh thu bán hàng.</t>
  </si>
  <si>
    <t xml:space="preserve"> - Doanh thu cung cấp dịch vụ.</t>
  </si>
  <si>
    <t xml:space="preserve"> + Doanh thu của hợp đồng xây dựng được ghi nhận trong kỳ.</t>
  </si>
  <si>
    <t xml:space="preserve"> - Chiết khấu thương mại.</t>
  </si>
  <si>
    <t xml:space="preserve"> - Giảm giá hàng bán.</t>
  </si>
  <si>
    <t xml:space="preserve"> - Hàng bán bị trả lại.</t>
  </si>
  <si>
    <t xml:space="preserve"> - Giá vốn của hàng hoá đã bán.</t>
  </si>
  <si>
    <t xml:space="preserve"> - Giá vốn của thành phẩm đã bán.</t>
  </si>
  <si>
    <t xml:space="preserve"> - Giá vốn của dịch vụ đã cung cấp.</t>
  </si>
  <si>
    <t xml:space="preserve"> - Giá trị còn lại, chi phí nhượng bán, thanh lý của BĐS đầu tư đã bán.</t>
  </si>
  <si>
    <t xml:space="preserve"> - Chi phí kinh doanh BĐS đầu tư.</t>
  </si>
  <si>
    <t xml:space="preserve"> - Dự phòng giảm giá hàng tồn kho.</t>
  </si>
  <si>
    <t xml:space="preserve"> - Lãi tiền gửi, tiền cho vay.</t>
  </si>
  <si>
    <t xml:space="preserve"> - Chi phí lãi vay.</t>
  </si>
  <si>
    <t xml:space="preserve"> - Chi phí tài chính khác.</t>
  </si>
  <si>
    <t xml:space="preserve"> - Chi phí nguyên liệu, vật liệu.</t>
  </si>
  <si>
    <t xml:space="preserve"> - Chi phí nhân công.</t>
  </si>
  <si>
    <t xml:space="preserve"> - Chi phí khấu hao tài sản cố định.</t>
  </si>
  <si>
    <t xml:space="preserve"> - Chi phí dịch vụ mua ngoài.</t>
  </si>
  <si>
    <t xml:space="preserve"> - Chi phí bằng tiền khác.</t>
  </si>
  <si>
    <t xml:space="preserve"> - Mua doanh nghiệp thông qua phát hành cổ phiếu.</t>
  </si>
  <si>
    <t xml:space="preserve"> - Chuyển nợ thành vốn chủ sở hữu.</t>
  </si>
  <si>
    <t>Người lập biểu</t>
  </si>
  <si>
    <t>Kế toán trưởng</t>
  </si>
  <si>
    <t>CÔNG TY CỔ PHẦN HOÀNG HÀ</t>
  </si>
  <si>
    <t>(Ký, họ tên)</t>
  </si>
  <si>
    <t>Năm 2010</t>
  </si>
  <si>
    <t>3. Doanh thu thuần về bán hàng và cung cấp dịch vụ 
(10 = 01 - 02)</t>
  </si>
  <si>
    <t>VI.25</t>
  </si>
  <si>
    <t>VI.28</t>
  </si>
  <si>
    <t>VI.30</t>
  </si>
  <si>
    <t>10. Lợi nhuận thuần từ hoạt động kinh doanh
{30=20+(21-22) - (24+25)}</t>
  </si>
  <si>
    <t>Người lập biểu                                                    Kế toán trưởng</t>
  </si>
  <si>
    <t>Địa chỉ:  Số 368, Lý Bôn, Tiền Phong, TP Thái Bình, Tỉnh Thái Bình</t>
  </si>
  <si>
    <t>Địa chỉ: Số 368, Lý Bôn, Tiền Phong, TP Thái Bình, tỉnh Thái Bình</t>
  </si>
  <si>
    <t>Giá trị</t>
  </si>
  <si>
    <t>I. Lưu chuyển tiền từ hoạt động kinh doanh</t>
  </si>
  <si>
    <t>1. Tiền thu từ bán hàng, cung cấp dịch vụ và doanh thu khác</t>
  </si>
  <si>
    <t>2. Tiền chi trả cho người cung cấp hàng hóa và dịch vụ</t>
  </si>
  <si>
    <t>3. Tiền chi trả cho người lao động</t>
  </si>
  <si>
    <t>4. Tiền chi trả lãi vay</t>
  </si>
  <si>
    <t>6. Tiền thu khác từ hoạt động kinh doanh</t>
  </si>
  <si>
    <t>7. Tiền chi khác cho hoạt động kinh doanh</t>
  </si>
  <si>
    <t>Lưu chuyển tiền thuần từ hoạt động kinh doanh</t>
  </si>
  <si>
    <t>II. Lưu chuyển tiền từ hoạt động đầu tư</t>
  </si>
  <si>
    <t>1.Tiền chi để mua sắm, xây dựng TSCĐ và các tài sản dài hạn khác</t>
  </si>
  <si>
    <t>2.Tiền thu từ thanh lý, nhượng bán TSCĐ và các tài sản dài hạn khác</t>
  </si>
  <si>
    <t>3.Tiền chi cho vay, mua các công cụ nợ của đơn vị khác</t>
  </si>
  <si>
    <t>4.Tiền thu hồi cho vay, bán lại các công cụ nợ của đơn vị khác</t>
  </si>
  <si>
    <t>5.Tiền chi đầu tư góp vốn vào đơn vị khác</t>
  </si>
  <si>
    <t>6.Tiền thu hồi đầu tư góp vốn vào đơn vị khác</t>
  </si>
  <si>
    <t>7.Tiền thu lãi cho vay, cổ tức và lợi nhuận được chia</t>
  </si>
  <si>
    <t>Lưu chuyển tiền thuần từ hoạt động đầu tư</t>
  </si>
  <si>
    <t>III. Lưu chuyển tiền từ hoạt động tài chính</t>
  </si>
  <si>
    <t>1.Tiền thu từ phát hành cổ phiếu, nhận vốn góp của chủ sở hữu</t>
  </si>
  <si>
    <t>2.Tiền chi trả vốn góp cho các chủ sở hữu, mua lại cổ phiếu của doanh nghiệp đã phát hành</t>
  </si>
  <si>
    <t>6. Cổ tức, lợi nhuận đã trả cho chủ sở hữu</t>
  </si>
  <si>
    <t>Lưu chuyển tiền thuần từ hoạt động tài chính</t>
  </si>
  <si>
    <t>Lưu chuyển tiền thuần trong kỳ (50 = 20+30+40)</t>
  </si>
  <si>
    <t>Tiền và tương đương tiền đầu kỳ</t>
  </si>
  <si>
    <t>Ảnh hưởng của thay đổi tỷ giá hối đoái quy đổi ngoại tệ</t>
  </si>
  <si>
    <t>Tiền và tương đương tiền cuối kỳ (70 = 50+60+61)</t>
  </si>
  <si>
    <t>Số cuối kỳ</t>
  </si>
  <si>
    <t xml:space="preserve"> - Tăng do chuyển từ TSCĐ thuê TC.</t>
  </si>
  <si>
    <t>Phần mềm
 khác</t>
  </si>
  <si>
    <t>1. Doanh thu bán hàng và cung cấp dịch vụ (Mã số: 01).</t>
  </si>
  <si>
    <t>4. Doanh thu tài chính.</t>
  </si>
  <si>
    <t>5. Chi phí tài chính</t>
  </si>
  <si>
    <t>Trong kỳ kế toán, không có hoạt động hoặc sự kiện phát sinh nào có ảnh hưởng đáng kể đến khả năng hoạt động liên tục trong Công ty. Vì vậy, Báo cáo tài chính của Công ty được lập trên cơ sở giả định Công ty sẽ hoạt động liên tục.</t>
  </si>
  <si>
    <t>-</t>
  </si>
  <si>
    <t>Địa chỉ: Số 368, phố Lý Bôn, Thành phố Thái Bình, tỉnh Thái Bình.</t>
  </si>
  <si>
    <t>Phạm Ngọc Thắng</t>
  </si>
  <si>
    <t>Trần Thị Hằng</t>
  </si>
  <si>
    <t>V.07</t>
  </si>
  <si>
    <t xml:space="preserve">3. Ngành nghề kinh doanh: </t>
  </si>
  <si>
    <t xml:space="preserve">1. Chế độ kế toán áp dụng: </t>
  </si>
  <si>
    <t>Các khoản  tiền bao gồm tiền mặt, tiền gửi ngân hàng, tiền đang chuyển.</t>
  </si>
  <si>
    <t>Hàng tồn kho được ghi nhận theo giá gốc. Trường hợp giá trị thuần có thể thực hiện thấp hơn giá gốc thì phải tính theo giá trị thuần có thể thực hiện được. Giá gốc hàng hoá tồn kho bao gồm chi phí mua, chi phí chế biến và các chi phí liên quan trực tiếp khác phát sinh để được hàng tồn kho ở địa điểm và trạng thái hiện tại.</t>
  </si>
  <si>
    <t>Giá trị hàng tồn kho được xác định theo phương pháp bình quân gia quyền.</t>
  </si>
  <si>
    <t>Hàng tồn kho được hạch toán theo phương pháp kê khai thường xuyên.</t>
  </si>
  <si>
    <t>TSCĐ hữu hình, vô hình được ghi nhận theo giá gốc. Trong quá trình sử dụng, TSCĐ hữu hình, TSCĐ vô hình được ghi nhận theo nguyên giá, giá trị hao mòn luỹ kế và giá trị còn lại.</t>
  </si>
  <si>
    <t>Tài sản cố định thuê tài chính được ghi nhận nguyên giá theo giá trị hợp lý hoặc giá trị hiện tại của khoản thanh toán tiền thuê tối thiểu (không bao gồm thuế GTGT) và các chi phí trực tiếp phát sinh ban đầu liên quan đến TSCĐ thuê tài chính. Trong quá trình sử dụng, tài sản cố định thuê tài chính được ghi nhận theo nguyên giá, hao mòn luỹ kế và giá trị còn lại.</t>
  </si>
  <si>
    <t xml:space="preserve">   - Phương pháp khấu hao TSCĐ hữu hình, vô hình, thuê tài chính</t>
  </si>
  <si>
    <t>Khấu hao TSCĐ hữu hình, vô hình được trích theo phương pháp đường thẳng. Thời gian khấu hao được xác định phù hợp với quy định tại Thông tư số 203/2009/TT-BTC ngày 20 tháng 10 năm 2009 của Bộ Tài chính, cụ thể như sau:</t>
  </si>
  <si>
    <t>- Nhà xưởng</t>
  </si>
  <si>
    <t xml:space="preserve">- Thiết bị sản xuất: </t>
  </si>
  <si>
    <t>6 – 10 năm</t>
  </si>
  <si>
    <t>- Phương tiện vận tải</t>
  </si>
  <si>
    <t>- Thiết bị văn phòng</t>
  </si>
  <si>
    <t>3 – 5 năm</t>
  </si>
  <si>
    <t>- Phần mềm máy tính</t>
  </si>
  <si>
    <t>8 năm</t>
  </si>
  <si>
    <t>5 năm</t>
  </si>
  <si>
    <t>TSCĐ thuê tài chính được trích khấu hao như TSCĐ của Công ty. Đối với TSCĐ thuê tài chính không chắc chắn sẽ được mua lại thì sẽ được trích khấu hao theo thời hạn thuê khi thời hạn thuê ngắn hơn thời gian sử dụng hữu ích của nó.</t>
  </si>
  <si>
    <t>- Phần mềm Đ.hành taxi và phần mềm chuyển phát nhanh</t>
  </si>
  <si>
    <t xml:space="preserve"> -  Phần lớn rủi ro và lợi ích gắn liền với quyền sở hữu sản phẩm hoặc hàng hóa đã được chuyển giao cho người mua;</t>
  </si>
  <si>
    <t xml:space="preserve"> -  Công ty không còn nắm giữ quyền quản lý hàng hóa như người sở hữu hàng hóa hoặc quyền kiểm soát hàng hóa;</t>
  </si>
  <si>
    <t xml:space="preserve"> -  Doanh thu được xác định tương đối chắc chắn;</t>
  </si>
  <si>
    <t xml:space="preserve"> -  Công ty đã thu được hoặc sẽ thu được lợi ích kinh tế từ giao dịch bán hàng;</t>
  </si>
  <si>
    <t xml:space="preserve"> -   Doanh thu được xác định tương đối chắc chắn;</t>
  </si>
  <si>
    <t xml:space="preserve"> -   Có khả năng thu được lợi ích kinh tế từ giao dịch cung cấp dịch vụ đó;</t>
  </si>
  <si>
    <t xml:space="preserve"> -   Xác định được phần công việc đã hoàn thành vào ngày lập Bảng cân đối kế toán;</t>
  </si>
  <si>
    <t xml:space="preserve"> -  Xác định được chi phí phát sinh cho giao dịch và chi phí để hoàn thành giao dịch cung cấp dịch vụ đó.</t>
  </si>
  <si>
    <t xml:space="preserve"> -   Có khả năng thu được lợi ích kinh tế từ giao dịch đó;</t>
  </si>
  <si>
    <t xml:space="preserve"> -  Doanh thu được xác định tương đối chắc chắn.</t>
  </si>
  <si>
    <r>
      <t xml:space="preserve">Mẫu số: </t>
    </r>
    <r>
      <rPr>
        <sz val="12"/>
        <rFont val="Times New Roman"/>
        <family val="1"/>
      </rPr>
      <t>03-1A/TNDN</t>
    </r>
  </si>
  <si>
    <t>5. Phụ lục kết quả SXKD</t>
  </si>
  <si>
    <t>6. Tờ khai quyết toán thuế TNDN</t>
  </si>
  <si>
    <r>
      <t xml:space="preserve">Mẫu số: </t>
    </r>
    <r>
      <rPr>
        <sz val="12"/>
        <rFont val="Times New Roman"/>
        <family val="1"/>
      </rPr>
      <t>03/TNDN</t>
    </r>
  </si>
  <si>
    <t>BẢNG CÂN ĐỐI PHÁT SINH CÁC TÀI KHOẢN</t>
  </si>
  <si>
    <t>NĂM 2011</t>
  </si>
  <si>
    <t>Đơn vị tính: Đồng Việt nam</t>
  </si>
  <si>
    <t>Tài
 khoản</t>
  </si>
  <si>
    <t>Tên tài khoản</t>
  </si>
  <si>
    <t>Dư đầu kỳ</t>
  </si>
  <si>
    <t>Phát sinh</t>
  </si>
  <si>
    <t>Dư cuối kỳ</t>
  </si>
  <si>
    <t>Nợ</t>
  </si>
  <si>
    <t>Có</t>
  </si>
  <si>
    <t xml:space="preserve">Tiền mặt                                        </t>
  </si>
  <si>
    <t xml:space="preserve">Tiền mặt Việt Nam                               </t>
  </si>
  <si>
    <t xml:space="preserve">Tiền mặt Việt Nam: Công ty                      </t>
  </si>
  <si>
    <t xml:space="preserve">Tiền mặt Việt Nam: Hưng Yên                     </t>
  </si>
  <si>
    <t xml:space="preserve">Tiền mặt Việt Nam: Xe Buýt                      </t>
  </si>
  <si>
    <t xml:space="preserve">Tiền mặt Việt Nam: Hà Nội                       </t>
  </si>
  <si>
    <t xml:space="preserve">Tiền gửi ngân hàng                              </t>
  </si>
  <si>
    <t xml:space="preserve">Tiền VND gửi ngân hàng                          </t>
  </si>
  <si>
    <t xml:space="preserve">Tiền VND gửi NH Công Thương                     </t>
  </si>
  <si>
    <t xml:space="preserve">Tiền VND gửi NH Ngoại Thương                    </t>
  </si>
  <si>
    <t xml:space="preserve">Tiền VND gửi NH ĐT&amp;PT VN                        </t>
  </si>
  <si>
    <t xml:space="preserve">Tiền VND gửi NH ngoài Q.doanh VPBank            </t>
  </si>
  <si>
    <t xml:space="preserve">Tiền VND gửi Ngân hàng TMCP Quốc tế (VIB)       </t>
  </si>
  <si>
    <t xml:space="preserve">Tiền VND gửi C.ty chứng khoán FPT (TK: 306888)  </t>
  </si>
  <si>
    <t xml:space="preserve">Tiền duy trì trong thẻ ATM                      </t>
  </si>
  <si>
    <t xml:space="preserve">Tiền ngoại tệ gửi ngân hàng                     </t>
  </si>
  <si>
    <t xml:space="preserve">Tiền ngoại tệ gửi ngân hàng: Công ty            </t>
  </si>
  <si>
    <t xml:space="preserve">Đầu tư ngắn hạn khác                            </t>
  </si>
  <si>
    <t xml:space="preserve">Đầu tư ngắn hạn khác: Công ty                   </t>
  </si>
  <si>
    <t xml:space="preserve">Phải thu của khách hàng                         </t>
  </si>
  <si>
    <t xml:space="preserve">Phải thu của khách hàng: Công ty                </t>
  </si>
  <si>
    <t xml:space="preserve">Phải thu của khách hàng: Hưng Yên               </t>
  </si>
  <si>
    <t xml:space="preserve">Phải thu của khách hàng: Xe Buýt                </t>
  </si>
  <si>
    <t xml:space="preserve">Thuế GTGT được khấu trừ                         </t>
  </si>
  <si>
    <t xml:space="preserve">Thuế VAT đầu vào được khấu trừ                  </t>
  </si>
  <si>
    <t xml:space="preserve">Thuế VAT đầu vào được khấu trừ: Công ty         </t>
  </si>
  <si>
    <t xml:space="preserve">Thuế VAT đầu vào được khấu trừ: HY              </t>
  </si>
  <si>
    <t xml:space="preserve">Thuế VAT đầu vào được khấu trừ: Hà Nội          </t>
  </si>
  <si>
    <t xml:space="preserve">Phải thu khác                                   </t>
  </si>
  <si>
    <t xml:space="preserve">Phải thu khác: Công ty                          </t>
  </si>
  <si>
    <t xml:space="preserve">Phải thu khác: Xe Buýt                          </t>
  </si>
  <si>
    <t xml:space="preserve">Tạm ứng                                         </t>
  </si>
  <si>
    <t xml:space="preserve">Tạm ứng: Công ty                                </t>
  </si>
  <si>
    <t xml:space="preserve">Chi phí trả trước ngắn hạn                      </t>
  </si>
  <si>
    <t xml:space="preserve">Chi phí trả trước ngắn hạn: Công ty             </t>
  </si>
  <si>
    <t xml:space="preserve">Chi phí trả trước ngắn hạn: Hưng Yên            </t>
  </si>
  <si>
    <t xml:space="preserve">Chi phí trả trước ngắn hạn: Xe Buýt             </t>
  </si>
  <si>
    <t xml:space="preserve">Chi phí trả trước ngắn hạn: Hà Nội              </t>
  </si>
  <si>
    <t xml:space="preserve">Nguyên liệu, vật liệu                           </t>
  </si>
  <si>
    <t xml:space="preserve">Nguyên liệu, vật liệu:                          </t>
  </si>
  <si>
    <t xml:space="preserve">Xăng dầu, nhớt: Công ty                         </t>
  </si>
  <si>
    <t xml:space="preserve">Xăng dầu, nhớt: Buýt                            </t>
  </si>
  <si>
    <t xml:space="preserve">Xăng dầu, nhớt: Hà Nội                          </t>
  </si>
  <si>
    <t xml:space="preserve">Vật tư, phụ tùng ôtô                            </t>
  </si>
  <si>
    <t xml:space="preserve">Vật tư, phụ tùng ôtô: Công ty                   </t>
  </si>
  <si>
    <t xml:space="preserve">Vật tư, phụ tùng ôtô: Buýt                      </t>
  </si>
  <si>
    <t xml:space="preserve">Vật liệu xây dựng                               </t>
  </si>
  <si>
    <t xml:space="preserve">Công cụ, dụng cụ                                </t>
  </si>
  <si>
    <t xml:space="preserve">Công cụ, dụng cụ: Công ty                       </t>
  </si>
  <si>
    <t xml:space="preserve">Chi phí SX, KD dở dang                          </t>
  </si>
  <si>
    <t xml:space="preserve">Chi phí SX, KD dở dang: Công ty                 </t>
  </si>
  <si>
    <t xml:space="preserve">Chi phí SX, KD dở dang: Hưng Yên                </t>
  </si>
  <si>
    <t xml:space="preserve">Chi phí SX, KD dở dang: Xe Buýt                 </t>
  </si>
  <si>
    <t xml:space="preserve">Chi phí SX, KD dở dang: Hà Nội                  </t>
  </si>
  <si>
    <t xml:space="preserve">Thành phẩm                                      </t>
  </si>
  <si>
    <t xml:space="preserve">Thành phẩm: Công ty                             </t>
  </si>
  <si>
    <t xml:space="preserve">Hàng hoá                                        </t>
  </si>
  <si>
    <t xml:space="preserve">Hàng hoá: Công ty                               </t>
  </si>
  <si>
    <t xml:space="preserve">Hàng hoá: Hưng Yên                              </t>
  </si>
  <si>
    <t xml:space="preserve">Hàng hoá: Xe Buýt                               </t>
  </si>
  <si>
    <t xml:space="preserve">Hàng hoá: Hà Nội                                </t>
  </si>
  <si>
    <t xml:space="preserve">Tài sản cố định                                 </t>
  </si>
  <si>
    <t xml:space="preserve">TSCĐ hữu hình                                   </t>
  </si>
  <si>
    <t xml:space="preserve">TSCĐ hữu hình: Công ty                          </t>
  </si>
  <si>
    <t xml:space="preserve">TSCĐ hữu hình: Nhà cửa, VKT - Công ty           </t>
  </si>
  <si>
    <t xml:space="preserve">TSCĐ hữu hình: Máy móc, Thiết bị - Công ty      </t>
  </si>
  <si>
    <t xml:space="preserve">TSCĐ hữu hình: Ptvt, Truyền dẫn - Công ty       </t>
  </si>
  <si>
    <t xml:space="preserve">TSCĐ hữu hình: TBDC Quản lý - Công ty           </t>
  </si>
  <si>
    <t xml:space="preserve">TSCĐ hữu hình: TSCĐ Khác - Công ty              </t>
  </si>
  <si>
    <t xml:space="preserve">TSCĐ hữu hình: Hưng Yên                         </t>
  </si>
  <si>
    <t xml:space="preserve">TSCĐ hữu hình: Hưng Yên: Ptvt, Truyền dẫn       </t>
  </si>
  <si>
    <t xml:space="preserve">TSCĐ hữu hình: Xe Buýt                          </t>
  </si>
  <si>
    <t xml:space="preserve">TSCĐ hữu hình: Xe Buýt: Ptvt, Truyền dẫn        </t>
  </si>
  <si>
    <t xml:space="preserve">TSCĐ thuê tài chính                             </t>
  </si>
  <si>
    <t xml:space="preserve">TSCĐ thuê tài chính: Công ty                    </t>
  </si>
  <si>
    <t xml:space="preserve">TSCĐ thuê tài chính: Xe Buýt                    </t>
  </si>
  <si>
    <t xml:space="preserve">TSCĐ vô hình                                    </t>
  </si>
  <si>
    <t xml:space="preserve">TSCĐ vô hình: Công ty                           </t>
  </si>
  <si>
    <t xml:space="preserve">Hao mòn TSCĐ                                    </t>
  </si>
  <si>
    <t xml:space="preserve">Hao mòn TSCĐ hữu hình                           </t>
  </si>
  <si>
    <t xml:space="preserve">Hao mòn TSCĐ hữu hình: Công ty                  </t>
  </si>
  <si>
    <t xml:space="preserve">Hao mòn TSCĐ hữu hình: Đất - Công ty            </t>
  </si>
  <si>
    <t xml:space="preserve">Hao mòn TSCĐ hữu hình: Nhà cửa, VKT - Công ty   </t>
  </si>
  <si>
    <t xml:space="preserve">Hao mòn TSCĐ hữu hình: Máy móc, Thiết bị - C.ty </t>
  </si>
  <si>
    <t xml:space="preserve">Hao mòn TSCĐ hữu hình: Ptvt, Truyền dẫn - C.ty  </t>
  </si>
  <si>
    <t xml:space="preserve">Hao mòn TSCĐ hữu hình: TBDC Quản lý - Công ty   </t>
  </si>
  <si>
    <t xml:space="preserve">Hao mòn TSCĐ hữu hình: TSCĐ Khác - Công ty      </t>
  </si>
  <si>
    <t xml:space="preserve">Hao mòn TSCĐ hữu hình: Hưng Yên                 </t>
  </si>
  <si>
    <t xml:space="preserve">Hao mòn TSCĐ hữu hình: Hưng Yên: Nhà cửa, VKT   </t>
  </si>
  <si>
    <t>Hao mòn TSCĐ hữu hình: Hưng Yên: Ptvt, Truyền dẫ</t>
  </si>
  <si>
    <t xml:space="preserve">Hao mòn TSCĐ hữu hình: Xe Buýt                  </t>
  </si>
  <si>
    <t>Hao mòn TSCĐ hữu hình: Xe Buýt: Ptvt, Truyền dẫn</t>
  </si>
  <si>
    <t xml:space="preserve">Hao mòn TSCĐ  thuê tài chính                    </t>
  </si>
  <si>
    <t xml:space="preserve">Hao mòn TSCĐ  thuê tài chính: Công ty           </t>
  </si>
  <si>
    <t xml:space="preserve">Hao mòn TSCĐ  thuê tài chính: Hưng Yên          </t>
  </si>
  <si>
    <t xml:space="preserve">Hao mòn TSCĐ  thuê tài chính: Xe Buýt           </t>
  </si>
  <si>
    <t xml:space="preserve">Hao mòn TSCĐ  thuê tài chính: Hà Nội            </t>
  </si>
  <si>
    <t xml:space="preserve">Hao mòn TSCĐ vô hình                            </t>
  </si>
  <si>
    <t xml:space="preserve">Hao mòn TSCĐ vô hình: Công ty                   </t>
  </si>
  <si>
    <t xml:space="preserve">Đầu tư vào công ty liên kết                     </t>
  </si>
  <si>
    <t xml:space="preserve">Đầu tư vào công ty liên kết: Công ty            </t>
  </si>
  <si>
    <t xml:space="preserve">Đầu tư vào công ty liên kết: Xe buýt            </t>
  </si>
  <si>
    <t xml:space="preserve">Đầu tư dài hạn khác                             </t>
  </si>
  <si>
    <t xml:space="preserve">Đầu tư dài hạn khác: Công ty                    </t>
  </si>
  <si>
    <t xml:space="preserve">Đầu tư dài hạn khác: xe Buýt                    </t>
  </si>
  <si>
    <t xml:space="preserve">Xây dựng cơ bản dở dang                         </t>
  </si>
  <si>
    <t xml:space="preserve">Xây dựng cơ bản dở dang: Công ty                </t>
  </si>
  <si>
    <t xml:space="preserve">Chi phí trả trước dài hạn                       </t>
  </si>
  <si>
    <t xml:space="preserve">Chi phí trả trước dài hạn: Công ty              </t>
  </si>
  <si>
    <t xml:space="preserve">Chi phí trả trước dài hạn: Hưng Yên             </t>
  </si>
  <si>
    <t xml:space="preserve">Chi phí trả trước dài hạn: Xe Buýt              </t>
  </si>
  <si>
    <t xml:space="preserve">Chi phí trả trước dài hạn: Hà Nội               </t>
  </si>
  <si>
    <t xml:space="preserve">Ký quỹ, ký cược dài hạn                         </t>
  </si>
  <si>
    <t xml:space="preserve">Ký quỹ, ký cược dài hạn: Công ty                </t>
  </si>
  <si>
    <t xml:space="preserve">Vay ngắn hạn                                    </t>
  </si>
  <si>
    <t xml:space="preserve">Vay ngắn hạn ngân hàng Đầu tư TB                </t>
  </si>
  <si>
    <t xml:space="preserve">Vay ngắn hạn ngân hàng TMCP ngoại thương VN     </t>
  </si>
  <si>
    <t xml:space="preserve">Nợ dài hạn đến hạn trả                          </t>
  </si>
  <si>
    <t xml:space="preserve">Nợ dài hạn đến hạn trả: Công ty                 </t>
  </si>
  <si>
    <t xml:space="preserve">Nợ dài hạn đến hạn trả: Xe Buýt                 </t>
  </si>
  <si>
    <t xml:space="preserve">Phải trả cho người bán                          </t>
  </si>
  <si>
    <t xml:space="preserve">Phải trả cho người bán: Công ty                 </t>
  </si>
  <si>
    <t xml:space="preserve">Phải trả cho người bán: Hưng Yên                </t>
  </si>
  <si>
    <t xml:space="preserve">Phải trả cho người bán: Xe Buýt                 </t>
  </si>
  <si>
    <t xml:space="preserve">Phải trả cho người bán: Hà Nội                  </t>
  </si>
  <si>
    <t xml:space="preserve">Thuế và các khoản phải nộp Nhà nước             </t>
  </si>
  <si>
    <t xml:space="preserve">Thuế GTGT phải nộp                              </t>
  </si>
  <si>
    <t xml:space="preserve">Thuế GTGT đầu ra phải nộp                       </t>
  </si>
  <si>
    <t xml:space="preserve">Thuế GTGT đầu ra phải nộp: Công ty              </t>
  </si>
  <si>
    <t xml:space="preserve">Thuế GTGT đầu ra phải nộp: Hưng Yên             </t>
  </si>
  <si>
    <t xml:space="preserve">Thuế GTGT đầu ra phải nộp: Hà Nội               </t>
  </si>
  <si>
    <t xml:space="preserve">Thuế thu nhập doanh nghiệp                      </t>
  </si>
  <si>
    <t xml:space="preserve">Thuế thu nhập doanh nghiệp: Công ty             </t>
  </si>
  <si>
    <t xml:space="preserve">Thuế thu nhập doanh nghiệp: Xe Buýt             </t>
  </si>
  <si>
    <t xml:space="preserve">Thuế nhà đất, tiền thuê đất                     </t>
  </si>
  <si>
    <t xml:space="preserve">Thuế nhà đất, tiền thuê đất: Công ty            </t>
  </si>
  <si>
    <t xml:space="preserve">Thuế nhà đất, tiền thuê đất: Hưng Yên           </t>
  </si>
  <si>
    <t xml:space="preserve">Thuế nhà đất, tiền thuê đất: Hà Nội             </t>
  </si>
  <si>
    <t xml:space="preserve">Các loại thuế khác                              </t>
  </si>
  <si>
    <t xml:space="preserve">Các loại thuế khác: Công ty                     </t>
  </si>
  <si>
    <t xml:space="preserve">Phải trả người lao động                         </t>
  </si>
  <si>
    <t xml:space="preserve">Phải trả người lao động: Công ty                </t>
  </si>
  <si>
    <t xml:space="preserve">Chi lương bộ phận HC - Công ty                  </t>
  </si>
  <si>
    <t xml:space="preserve">Chi lương lái xe, tổ sửa chữa - Công ty         </t>
  </si>
  <si>
    <t xml:space="preserve">Phải trả người lao động - Hưng Yên              </t>
  </si>
  <si>
    <t xml:space="preserve">Chi lương bộ phận HC - Hưng Yên                 </t>
  </si>
  <si>
    <t xml:space="preserve">Chi lương lái xe - Hưng Yên                     </t>
  </si>
  <si>
    <t xml:space="preserve">Phải trả người lao động - Xe Buýt               </t>
  </si>
  <si>
    <t xml:space="preserve">Chi lương bộ phận HC - Xe Buýt                  </t>
  </si>
  <si>
    <t xml:space="preserve">Chi lương bộ phận lái xe - Xe Buýt              </t>
  </si>
  <si>
    <t xml:space="preserve">Phải trả người lao động - Hà Nội                </t>
  </si>
  <si>
    <t xml:space="preserve">Chi lương bộ phận HC - Hà Nội                   </t>
  </si>
  <si>
    <t xml:space="preserve">Chi lương bộ phận lái xe - Hà Nội               </t>
  </si>
  <si>
    <t xml:space="preserve">Chi phí phải trả                                </t>
  </si>
  <si>
    <t xml:space="preserve">Chi phí phải trả: Công ty                       </t>
  </si>
  <si>
    <t xml:space="preserve">Phải trả, phải nộp khác                         </t>
  </si>
  <si>
    <t xml:space="preserve">Bảo hiểm xã hội                                 </t>
  </si>
  <si>
    <t xml:space="preserve">Bảo hiểm xã hội: Công ty                        </t>
  </si>
  <si>
    <t xml:space="preserve">Bảo hiểm y tế                                   </t>
  </si>
  <si>
    <t xml:space="preserve">Bảo hiểm y tế: Công ty                          </t>
  </si>
  <si>
    <t xml:space="preserve">Phải trả, phải nộp khác: Công ty                </t>
  </si>
  <si>
    <t xml:space="preserve">Phải trả, phải nộp khác: Hưng Yên               </t>
  </si>
  <si>
    <t xml:space="preserve">Phải trả, phải nộp khác: Xe Buýt                </t>
  </si>
  <si>
    <t xml:space="preserve">Phải trả, phải nộp khác (BH thất nghiệp)        </t>
  </si>
  <si>
    <t xml:space="preserve">Phải trả, phải nộp khác (BHTN): Công ty         </t>
  </si>
  <si>
    <t xml:space="preserve">Vay dài hạn                                     </t>
  </si>
  <si>
    <t xml:space="preserve">Vay dài hạn:                                    </t>
  </si>
  <si>
    <t xml:space="preserve">Vay dài hạn: Công ty                            </t>
  </si>
  <si>
    <t xml:space="preserve">Vay dài hạn: Xe Buýt                            </t>
  </si>
  <si>
    <t xml:space="preserve">Nợ dài hạn                                      </t>
  </si>
  <si>
    <t xml:space="preserve">Nợ dài hạn: Công ty                             </t>
  </si>
  <si>
    <t xml:space="preserve">Nợ dài hạn: Xe Buýt                             </t>
  </si>
  <si>
    <t xml:space="preserve">Nhận ký quỹ, ký cược dài hạn                    </t>
  </si>
  <si>
    <t xml:space="preserve">Nhận ký quỹ, ký cược dài hạn: Công ty           </t>
  </si>
  <si>
    <t xml:space="preserve">Quỹ khen thưởng, phúc lợi                       </t>
  </si>
  <si>
    <t xml:space="preserve">Quỹ khen thưởng                                 </t>
  </si>
  <si>
    <t xml:space="preserve">Quỹ phúc lợi                                    </t>
  </si>
  <si>
    <t xml:space="preserve">Nguồn vốn kinh doanh                            </t>
  </si>
  <si>
    <t xml:space="preserve">Vốn đầu tư của chủ sở hữu                       </t>
  </si>
  <si>
    <t xml:space="preserve">Vốn đầu tư của chủ sở hữu: Công ty              </t>
  </si>
  <si>
    <t xml:space="preserve">Vốn đầu tư của chủ sở hữu: Xe Buýt              </t>
  </si>
  <si>
    <t xml:space="preserve">Chênh lệch tỷ giá hối đoái                      </t>
  </si>
  <si>
    <t xml:space="preserve">Chênh lệch tỷ giá hối đoái: Công ty             </t>
  </si>
  <si>
    <t xml:space="preserve">Quỹ dự phòng tài chính                          </t>
  </si>
  <si>
    <t xml:space="preserve">Quỹ dự phòng tài chính: Công ty                 </t>
  </si>
  <si>
    <t xml:space="preserve">Cổ phiếu quỹ                                    </t>
  </si>
  <si>
    <t xml:space="preserve">Cổ phiếu quỹ: Công ty                           </t>
  </si>
  <si>
    <t xml:space="preserve">Lợi nhuận chưa phân phối                        </t>
  </si>
  <si>
    <t xml:space="preserve">Lợi nhuận chưa phân phối: Công ty               </t>
  </si>
  <si>
    <t xml:space="preserve">Lợi nhuận chưa phân phối: Hưng Yên              </t>
  </si>
  <si>
    <t xml:space="preserve">Lợi nhuận chưa phân phối: XB                    </t>
  </si>
  <si>
    <t xml:space="preserve">Lợi nhuận chưa phân phối: Hà Nội                </t>
  </si>
  <si>
    <t xml:space="preserve">D.thu bán hàng hoá và cung cấp dịch vụ          </t>
  </si>
  <si>
    <t xml:space="preserve">D.thu bán hàng hoá hoá                          </t>
  </si>
  <si>
    <t xml:space="preserve">D.thu bán hàng hoá hoá: Công ty                 </t>
  </si>
  <si>
    <t xml:space="preserve">Doanh thu cung cấp dịch vụ                      </t>
  </si>
  <si>
    <t xml:space="preserve">Doanh thu cung cấp dịch vụ: Công ty             </t>
  </si>
  <si>
    <t xml:space="preserve">Doanh thu cung cấp dịch vụ: Hưng Yên            </t>
  </si>
  <si>
    <t xml:space="preserve">Doanh thu cung cấp dịch vụ: Xe Buýt             </t>
  </si>
  <si>
    <t xml:space="preserve">Doanh thu cung cấp dịch vụ: Hà Nội              </t>
  </si>
  <si>
    <t xml:space="preserve">Doanh thu bán vé tuyến trên xe buýt             </t>
  </si>
  <si>
    <t xml:space="preserve">Doanh thu hoạt động tài chính                   </t>
  </si>
  <si>
    <t xml:space="preserve">Doanh thu hoạt động tài chính: Công ty          </t>
  </si>
  <si>
    <t xml:space="preserve">Doanh thu hoạt động tài chính: Xe Buýt          </t>
  </si>
  <si>
    <t xml:space="preserve">Giá vốn hàng bán                                </t>
  </si>
  <si>
    <t xml:space="preserve">Giá vốn hàng bán: Công ty                       </t>
  </si>
  <si>
    <t xml:space="preserve">Giá vốn hàng bán: Hưng Yên                      </t>
  </si>
  <si>
    <t xml:space="preserve">Giá vốn hàng bán: Xe Buýt                       </t>
  </si>
  <si>
    <t xml:space="preserve">Giá vốn hàng bán: Hà nội                        </t>
  </si>
  <si>
    <t xml:space="preserve">Chi phí tài chính                               </t>
  </si>
  <si>
    <t xml:space="preserve">Chi phí tài chính: Công ty                      </t>
  </si>
  <si>
    <t xml:space="preserve">Chi phí tài chính: Xe Buýt                      </t>
  </si>
  <si>
    <t xml:space="preserve">Chi phí tài chính: Hà nội                       </t>
  </si>
  <si>
    <t xml:space="preserve">Chi phí quản lý doanh nghiệp                    </t>
  </si>
  <si>
    <t xml:space="preserve">Chi phí quản lý doanh nghiệp: Công ty           </t>
  </si>
  <si>
    <t xml:space="preserve">Chi phí quản lý doanh nghiệp: Hưng Yên          </t>
  </si>
  <si>
    <t xml:space="preserve">Chi phí quản lý doanh nghiệp: Xe Buýt           </t>
  </si>
  <si>
    <t xml:space="preserve">Chi phí quản lý doanh nghiệp: Hà Nội            </t>
  </si>
  <si>
    <t xml:space="preserve">Thu nhập khác                                   </t>
  </si>
  <si>
    <t xml:space="preserve">Thu nhập khác: Công ty                          </t>
  </si>
  <si>
    <t xml:space="preserve">Thu từ nhượng bán TSCĐ: Công ty                 </t>
  </si>
  <si>
    <t xml:space="preserve">Thu nhập khác: Xe Buýt                          </t>
  </si>
  <si>
    <t xml:space="preserve">Chi phí khác                                    </t>
  </si>
  <si>
    <t xml:space="preserve">Chi phí khác: Công ty                           </t>
  </si>
  <si>
    <t xml:space="preserve">Chi phí khác: Hưng Yên                          </t>
  </si>
  <si>
    <t xml:space="preserve">Chi phí khác: Xe Buýt                           </t>
  </si>
  <si>
    <t xml:space="preserve">Chi phí khác: Hà Nội                            </t>
  </si>
  <si>
    <t xml:space="preserve">Chi phí khác: (tiền phạt, bỏ nốt, không có HĐ)  </t>
  </si>
  <si>
    <t xml:space="preserve">Chi phí thuế TNDN                               </t>
  </si>
  <si>
    <t xml:space="preserve">Chi phí thuế TNDN hiện hành                     </t>
  </si>
  <si>
    <t xml:space="preserve">Chi phí thuế TNDN hiện hành: Công ty            </t>
  </si>
  <si>
    <t xml:space="preserve">Chi phí thuế TNDN hiện hành: Xe Buýt            </t>
  </si>
  <si>
    <t xml:space="preserve">Xác định kết quả kinh doanh                     </t>
  </si>
  <si>
    <t xml:space="preserve">Xác định kết quả kinh doanh: Công ty            </t>
  </si>
  <si>
    <t xml:space="preserve">Xác định kết quả kinh doanh: Hưng Yên           </t>
  </si>
  <si>
    <t xml:space="preserve">Xác định kết quả kinh doanh: Xe Buýt            </t>
  </si>
  <si>
    <t xml:space="preserve">Xác định kết quả kinh doanh: Hà Nội             </t>
  </si>
  <si>
    <t>Thái Bình, ngày 9/3/2012</t>
  </si>
  <si>
    <t xml:space="preserve">Công ty cổ phần Hoàng Hà </t>
  </si>
  <si>
    <t>(Ký, ghi rõ họ tên)</t>
  </si>
  <si>
    <t>7. Bảng cân đối phát sinh các tài khoản</t>
  </si>
  <si>
    <r>
      <t xml:space="preserve">Mẫu số: </t>
    </r>
    <r>
      <rPr>
        <sz val="12"/>
        <rFont val="Times New Roman"/>
        <family val="1"/>
      </rPr>
      <t>F-01/DN</t>
    </r>
  </si>
  <si>
    <t>Chi phí đi vay được ghi nhận vào chi phí sản xuất, kinh doanh trong kỳ khi phát sinh, trừ chi phí đi vay liên quan trực tiếp đến việc đầu tư xây dựng hoặc sản xuất tài sản dở dang được tính vào giá trị của tài sản đó (được vốn hoá) khi có đủ các điều kiện quy định trong Chuẩn mực Kế toán Việt Nam số 16 “Chi phí đi vay”.</t>
  </si>
  <si>
    <t xml:space="preserve">Chi phí đi vay liên quan trực tiếp đến việc đầu tư xây dựng hoặc sản xuất tài sản dở dang được tính vào giá trị của tài sản đó (được vốn hoá), bao gồm các khoản lãi tiền vay, phân bổ các khoản chiết khấu hoặc phụ trội khi phát hành trái phiếu, các khoản chi phí phụ phát sinh liên quan tới quá trình làm thủ tục vay. </t>
  </si>
  <si>
    <t>Vốn đầu tư của chủ sở hữu được ghi nhận theo số vốn thực góp của chủ sở hữu.</t>
  </si>
  <si>
    <t>Cổ phiếu qũy là cổ phiếu do Công ty phát hành và sau đó mua lại. Cổ phiếu quỹ được ghi nhận theo giá trị thực tế và trình bày trên Bảng Cân đối kế toán là một khoản ghi giảm vốn chủ sở hữu.</t>
  </si>
  <si>
    <t>Lợi nhuận sau thuế chưa phân phối là số lợi nhuận từ các hoạt động của doanh nghiệp sau khi trừ (-) các khoản điều chỉnh do áp dụng hồi tố thay đổi chính sách kế toán và điều chỉnh hồi tố sai sót trọng yếu của các năm trước.</t>
  </si>
  <si>
    <t>Doanh thu bán hàng được ghi nhận khi đồng thời thỏa mãn các điều kiện sau:</t>
  </si>
  <si>
    <t>Doanh thu bán hàng được xác định theo giá trị hợp lý của các khoản tiền đã thu hoặc sẽ thu được theo nguyên tắc kế toán dồn tích. Các khoản nhận trước của khách hàng không được ghi nhận là doanh thu trong năm.</t>
  </si>
  <si>
    <t xml:space="preserve"> Doanh thu bán hàng: </t>
  </si>
  <si>
    <t xml:space="preserve"> - Xác định được chi phí liên quan đến giao dịch bán hàng.</t>
  </si>
  <si>
    <t xml:space="preserve">Doanh thu cung cấp dịch vụ: </t>
  </si>
  <si>
    <t>Doanh thu cung cấp dịch vụ: được ghi nhận khi kết quả của giao dịch đó được xác định một cách đáng tin cậy. Trường hợp việc cung cấp dịch vụ liên quan đến nhiều kỳ thì doanh thu được ghi nhận trong kỳ theo kết quả phần công việc đã hoàn thành vào ngày lập Bảng cân đối kế toán của kỳ đó. Kết quả của giao dịch cung cấp dịch vụ được xác định khi thỏa mãn tất cả các điều kiện sau:</t>
  </si>
  <si>
    <t xml:space="preserve">Doanh thu hoạt động tài chính: </t>
  </si>
  <si>
    <t>Doanh thu phát sinh từ tiền lãi, tiền bản quyền, cổ tức, lợi nhuận được chia và các khoản doanh thu hoạt động tài chính khác được ghi nhận khi thỏa mãn đồng thời hai (02) điều kiện sau:</t>
  </si>
  <si>
    <t xml:space="preserve">Doanh thu hợp đồng xây dựng: </t>
  </si>
  <si>
    <t>Chi phí thuế thu nhập doanh nghiệp hiện hành được xác định trên cơ sở thu nhập chịu thuế và thuế suất thuế TNDN trong năm hiện hành.</t>
  </si>
  <si>
    <t xml:space="preserve">Chi phí thuế thu nhập doanh nghiệp hoãn lại được xác định trên cơ sở số chênh lệch tạm thời được khấu trừ, số chênh lệch tạm thời chịu thuế và thuế suất thuế TNDN. </t>
  </si>
  <si>
    <t>Tiền và các khoản tương đương tiền</t>
  </si>
  <si>
    <t>Phải trả dài hạn khác</t>
  </si>
  <si>
    <t>3. Báo cáo kết quả sản xuất kinh doanh</t>
  </si>
  <si>
    <t>4. Báo cáo lưu chuyển tiền tệ</t>
  </si>
  <si>
    <t>Gồm các biểu:</t>
  </si>
  <si>
    <t>1. Bảng cân đối kế toán.</t>
  </si>
  <si>
    <t>Tên đơn vị: Công ty cổ phần Hoàng Hà.</t>
  </si>
  <si>
    <t>2. Thuyết minh báo cáo tài chính</t>
  </si>
  <si>
    <t>BÁO CÁO</t>
  </si>
  <si>
    <t>TÀI CHÍNH</t>
  </si>
  <si>
    <t>DOANH NGHIỆP</t>
  </si>
  <si>
    <t>Chỉ tiêu</t>
  </si>
  <si>
    <t>10 – 50 năm</t>
  </si>
  <si>
    <t xml:space="preserve"> - Doanh thu kinh doanh bất động sản</t>
  </si>
  <si>
    <t>6. Thu nhập khác</t>
  </si>
  <si>
    <t xml:space="preserve"> - Thu thanh lý nhượng bán tài sản</t>
  </si>
  <si>
    <t>7. Chi phí khác</t>
  </si>
  <si>
    <t>8. Chi phí sản xuất kinh doanh theo yếu tố.</t>
  </si>
  <si>
    <t>Điện thoại: (036) 3 658 999 - 124</t>
  </si>
  <si>
    <t>STT</t>
  </si>
  <si>
    <t>Mã số</t>
  </si>
  <si>
    <t>A.</t>
  </si>
  <si>
    <t>TÀI SẢN NGẮN HẠN</t>
  </si>
  <si>
    <t>I.</t>
  </si>
  <si>
    <t>Các khoản tương đương tiền</t>
  </si>
  <si>
    <t>Tiền</t>
  </si>
  <si>
    <t>II.</t>
  </si>
  <si>
    <t>Chứng khoán kinh doanh</t>
  </si>
  <si>
    <t>Đầu tư nắm giữ đến ngày đáo hạn</t>
  </si>
  <si>
    <t>122</t>
  </si>
  <si>
    <t>123</t>
  </si>
  <si>
    <t xml:space="preserve"> Các khoản phải thu ngắn hạn</t>
  </si>
  <si>
    <t>III.</t>
  </si>
  <si>
    <t>Phải thu ngắn hạn của khách hàng</t>
  </si>
  <si>
    <t>Trả trước cho người bán ngắn hạn</t>
  </si>
  <si>
    <t>Phải thu nội bộ ngắn hạn</t>
  </si>
  <si>
    <t>Phải thu theo tiến độ kế hoạch hợp đồng xây dựng</t>
  </si>
  <si>
    <t>Phải thu về cho vay ngắn hạn</t>
  </si>
  <si>
    <t>136</t>
  </si>
  <si>
    <t>137</t>
  </si>
  <si>
    <t>Phải thu ngắn hạn khác</t>
  </si>
  <si>
    <t>Dự phòng phải thu ngắn hạn khó đòi (*)</t>
  </si>
  <si>
    <t>Tài sản thiếu chờ xử lý</t>
  </si>
  <si>
    <t>IV.</t>
  </si>
  <si>
    <t>Hàng tồn kho</t>
  </si>
  <si>
    <t>V.</t>
  </si>
  <si>
    <t>Tài sản ngắn hạn khác</t>
  </si>
  <si>
    <t>Chi phí trả trước ngắn hạn</t>
  </si>
  <si>
    <t>Thuế GTGT được khấu trừ</t>
  </si>
  <si>
    <t>Thuế và các khoản khác phải thu Nhà nước</t>
  </si>
  <si>
    <t>Giao dịch mua bán trái phiếu Chính Phủ</t>
  </si>
  <si>
    <t>153</t>
  </si>
  <si>
    <t>155</t>
  </si>
  <si>
    <t>B.</t>
  </si>
  <si>
    <t xml:space="preserve">TÀI SẢN DÀI HẠN </t>
  </si>
  <si>
    <t>Các khoản phải thu dài hạn</t>
  </si>
  <si>
    <t>Phải thu dài hạn của khách hàng</t>
  </si>
  <si>
    <t>Trả trước cho người bán dài hạn</t>
  </si>
  <si>
    <t>Vốn kinh doanh ở đơn vị trực thuộc</t>
  </si>
  <si>
    <t>Phải thu dài hạn nội bộ dài hạn</t>
  </si>
  <si>
    <t>Phải thu về cho vay dài hạn</t>
  </si>
  <si>
    <t>Phải thu dài hạn khác</t>
  </si>
  <si>
    <t>Dự phòng các khoản phải thu dài hạn khó đòi (*)</t>
  </si>
  <si>
    <t>214</t>
  </si>
  <si>
    <t>215</t>
  </si>
  <si>
    <t>216</t>
  </si>
  <si>
    <t>Tài sản cố định</t>
  </si>
  <si>
    <t>Tài sản cố định hữu hình</t>
  </si>
  <si>
    <t xml:space="preserve">    - Giá trị hao mòn lũy kế (*)</t>
  </si>
  <si>
    <t>Tài sản cố định thuê tài chính</t>
  </si>
  <si>
    <t>Tài sản cố định vô hình</t>
  </si>
  <si>
    <t>Bất động sản đầu tư</t>
  </si>
  <si>
    <t>VI.</t>
  </si>
  <si>
    <t>Tài sản dở dang dài hạn</t>
  </si>
  <si>
    <t>Chi phí sản xuất, kinh doanh dở dang dài hạn</t>
  </si>
  <si>
    <t>Chi phí xây dựng cơ bản dở dang</t>
  </si>
  <si>
    <t>Đầu tư tài chính dài hạn</t>
  </si>
  <si>
    <t>Tài sản dài hạn khác</t>
  </si>
  <si>
    <t>Chi phí trả trước dài hạn</t>
  </si>
  <si>
    <t>Tài sản thuế thu nhập hoàn lại</t>
  </si>
  <si>
    <t>Thiết bị, vật tư, phụ tùng thay thế dài hạn</t>
  </si>
  <si>
    <t>263</t>
  </si>
  <si>
    <t>C.</t>
  </si>
  <si>
    <t>NỢ PHẢI TRẢ</t>
  </si>
  <si>
    <t>Nợ ngắn hạn</t>
  </si>
  <si>
    <t>Phải trả người bán ngắn hạn</t>
  </si>
  <si>
    <t>Người mua trả tiền trước ngắn hạn</t>
  </si>
  <si>
    <t>Thuế và các khoản phải nộp nhà nước</t>
  </si>
  <si>
    <t>Phải trả người lao động</t>
  </si>
  <si>
    <t>Chi phí phải trả ngắn hạn</t>
  </si>
  <si>
    <t>Phải trả nội bộ ngắn hạn</t>
  </si>
  <si>
    <t>Phải trả ngắn hạn khác</t>
  </si>
  <si>
    <t>Vay và nợ thuê tài chính ngắn hạn</t>
  </si>
  <si>
    <t>Quỹ khen thưởng phúc lợi</t>
  </si>
  <si>
    <t>Nợ dài hạn</t>
  </si>
  <si>
    <t>Vay và nợ thuê tài chính dài hạn</t>
  </si>
  <si>
    <t>D.</t>
  </si>
  <si>
    <t>VỐN CHỦ SỞ HỮU</t>
  </si>
  <si>
    <t>Vốn chủ sở hữu</t>
  </si>
  <si>
    <t>Vốn góp của chủ sở hữu</t>
  </si>
  <si>
    <t>Thặng dư vốn cổ phần</t>
  </si>
  <si>
    <t>Quỹ đầu tư phát triển</t>
  </si>
  <si>
    <t>Nguồn kinh phí và quỹ khác</t>
  </si>
  <si>
    <t xml:space="preserve"> - Cổ phiếu phổ thông có quyền biểu quyết</t>
  </si>
  <si>
    <t>411b</t>
  </si>
  <si>
    <t>411a</t>
  </si>
  <si>
    <t xml:space="preserve"> - Cổ phiếu ưu đãi</t>
  </si>
  <si>
    <t>421a</t>
  </si>
  <si>
    <t>421b</t>
  </si>
  <si>
    <t xml:space="preserve">      (Ban hành theo Thông tư số 200/2014/TT-BTC
          Ngày 22/12/2014 của Bộ Tài chính)
</t>
  </si>
  <si>
    <t>(Ban hành theo Thông tư số 200/2014/TT-BTC
          Ngày 22/12/2014 của Bộ Tài chính)</t>
  </si>
  <si>
    <t>5. Thuế thu nhập doanh nghiệp đã nộp</t>
  </si>
  <si>
    <t>3.Tiền thu từ đi vay</t>
  </si>
  <si>
    <t>4.Tiền trả nợ gốc vay</t>
  </si>
  <si>
    <t>5.Tiền chi trả nợ gốc thuê tài chính</t>
  </si>
  <si>
    <t>15. Chi phí thuế TNDN hiện hành</t>
  </si>
  <si>
    <t>16. Chi phí thuế TNDN hoãn lại</t>
  </si>
  <si>
    <t>17. Lợi nhuận sau thuế thu nhập doanh nghiệp (60=50-51-52)</t>
  </si>
  <si>
    <t>19. Lãi suy giảm trên cổ phiếu (*)</t>
  </si>
  <si>
    <t>18. Lãi cơ bản trên cổ phiếu (*)</t>
  </si>
  <si>
    <t xml:space="preserve"> Hoạt động chính của Công ty trong kỳ kế toán từ ngày 01 tháng 01 năm 2015 đến ngày 30 tháng 9 năm 2015 là kinh doanh dịch vụ vận tải hành khách bằng xe buýt, taxi, xe chạy tuyến cố định, xe chạy hợp đồng, chuyển phát nhanh, kinh doanh dịch vụ cho thuê văn phòng, bến bãi đỗ xe, sửa chữa và bảo dưỡng xe ô tô, kinh doanh xe ô tô ....</t>
  </si>
  <si>
    <t>Công ty có Chi nhánh Công ty cổ phần Hoàng Hà tại Hà Nội hạch toán phụ thuộc</t>
  </si>
  <si>
    <t>Công ty đầu tư góp vốn liên doanh, liên kết với Công ty cổ phần bến xe khách trung tâm Cẩm Phả với tỷ lệ góp vốn 34,67% vốn điều lệ.</t>
  </si>
  <si>
    <t>Công ty cổ phần Hoàng Hà ký hợp đồng hợp tác kinh doanh số 148/2015/HĐHT với Công ty cổ phần Đầu tư XNK Thăng Long thực hiện đầu tư Dự án BT đường Kỳ Đồng kéo dài và 02 dự án đối ứng với tỷ lệ góp vốn là 15%</t>
  </si>
  <si>
    <t>4. Đặc điểm hoạt động của doanh nghiệp trong năm tài chính có ảnh hưởng đến Báo cáo tài chính</t>
  </si>
  <si>
    <t>5. Cấu trúc doanh nghiệp</t>
  </si>
  <si>
    <t>Công ty áp dụng chế độ kế toán doanh nghiệp Việt Nam ban hành theo thông tư số 200/2014/TT-BTC ngày 22 tháng 12 năm 2014, các chuẩn mực kế toán Việt Nam do Bộ Tài chính ban hành và các văn bản sửa đổi, bổ sung, hướng dẫn thực hiện kèm theo.</t>
  </si>
  <si>
    <t>Báo cáo tài chính riêng được lập và trình bày phù hợp với các chuẩn mực kế toán, chế độ kế toán doanh nghiệp Việt Nam hiện hành.</t>
  </si>
  <si>
    <t>Các khoản tương đương tiền là các khoản đầu tư ngắn hạn không quá 03 tháng có khả năng chuyển đổi dễ dàng thành tiền và không có nhiều rủi ro trong chuyển đổi thành tiền kể từ ngày mua khoản đầu tư đó.</t>
  </si>
  <si>
    <t>Các khoản phải thu được theo dõi chi tiết theo kỳ hạn phải thu, đối tượng phải thu, loại nguyên tệ phải thu và các yếu tố khác theo nhu cầu quản lý của Công ty.</t>
  </si>
  <si>
    <t>Dự phòng nợ phải thu khó đòi được trích lập cho các khoản: nợ phải thu quá hạn thanh toán ghi trong hợp đồng kinh tế và nợ phải thu chưa đến hạn thanh toán nhưng khó có khả năng thu hồi. Trong đó, việc trích lập dự phòng nợ phải thu quá hạn thanh toán được căn cứ vào thời gian trả nợ gốc theo hợp đồng mua bán ban đầu, không tính đến việc gia hạn nợ giữa các bên và nợ phải thu chưa đến hạn thanh toán nhưng khách nợ đã lâm vào tình trạng phá sản hoặc đang làm thủ tục giải thể, mất tích, bỏ trốn.</t>
  </si>
  <si>
    <t xml:space="preserve">   - Nguyên tắc ghi nhận TSCĐ hữu hình, vô hình.</t>
  </si>
  <si>
    <t xml:space="preserve">Các khoản cho vay: </t>
  </si>
  <si>
    <t>2. Nguyên tắc kế toán các khoản đầu tư tài chính</t>
  </si>
  <si>
    <t>3. Các khoản nợ phải thu</t>
  </si>
  <si>
    <t>4. Nguyên tắc ghi nhận hàng tồn kho.</t>
  </si>
  <si>
    <t>Mẫu số B 09/CDHĐ – DNKLT</t>
  </si>
  <si>
    <t>Nguồn kinh phí</t>
  </si>
  <si>
    <t>Nguồn kinh phí đã hình thành tài sản cố định</t>
  </si>
  <si>
    <t>Mẫu số: B 01a-DN</t>
  </si>
  <si>
    <t>DN - BẢNG CÂN ĐỐI KẾ TOÁN GiỮA NIÊN ĐỘ</t>
  </si>
  <si>
    <t>Đầu tư tài chính ngắn hạn</t>
  </si>
  <si>
    <t>Dự phòng giảm giá chứng khoán kinh doanh (*)</t>
  </si>
  <si>
    <t>Dự phòng giảm giá hàng tồn kho (*)</t>
  </si>
  <si>
    <t>Đầu tư vào công ty con</t>
  </si>
  <si>
    <t>Đầu tư vào công ty liên doanh, liên kết</t>
  </si>
  <si>
    <t>Đầu tư góp vốn vào đơn vị khác</t>
  </si>
  <si>
    <t>Dự phòng đầu tư tài chính dài hạn (*)</t>
  </si>
  <si>
    <t>Phải trả theo tiến độ kế hoạch hợp đồng xây dựng</t>
  </si>
  <si>
    <t>Doanh thu chưa thực hiện ngắn hạn</t>
  </si>
  <si>
    <t>Dự phòng phải trả ngắn hạn</t>
  </si>
  <si>
    <t>Quỹ bình ổn giá</t>
  </si>
  <si>
    <t>Giao dịch mua bán lại trái phiếu Chính Phủ</t>
  </si>
  <si>
    <t>317</t>
  </si>
  <si>
    <t>318</t>
  </si>
  <si>
    <t>319</t>
  </si>
  <si>
    <t>320</t>
  </si>
  <si>
    <t>321</t>
  </si>
  <si>
    <t>322</t>
  </si>
  <si>
    <t>323</t>
  </si>
  <si>
    <t>324</t>
  </si>
  <si>
    <t>Phải trả người bán dài hạn</t>
  </si>
  <si>
    <t>Người mua trả tiền trước dài hạn</t>
  </si>
  <si>
    <t>Chi phí phải trả dài hạn</t>
  </si>
  <si>
    <t>Phải trả nội bộ về vốn kinh doanh</t>
  </si>
  <si>
    <t>Phải trả nội bộ dài hạn</t>
  </si>
  <si>
    <t>Doanh thu chưa thực hiện dài hạn</t>
  </si>
  <si>
    <t>Trái phiếu chuyển đổi</t>
  </si>
  <si>
    <t>Cổ phiếu ưu đãi</t>
  </si>
  <si>
    <t>Thuế thu nhập hoãn lại phải trả</t>
  </si>
  <si>
    <t>Dự phòng phải trả dài hạn</t>
  </si>
  <si>
    <t>Quỹ phát triển khoa học và công nghệ</t>
  </si>
  <si>
    <t>Quyền chọn chuyển đổi trái phiếu</t>
  </si>
  <si>
    <t>Vốn khác của chủ sở hữu</t>
  </si>
  <si>
    <t>Cổ phiếu quỹ (*)</t>
  </si>
  <si>
    <t>Chênh lệch đánh giá lại tài sản</t>
  </si>
  <si>
    <t>Chênh lệch tỷ giá hối đoái</t>
  </si>
  <si>
    <t>Quỹ hỗ trợ sắp xếp doanh nghiệp</t>
  </si>
  <si>
    <t>LNST chưa phân phối lũy kế đến cuối kỳ trước</t>
  </si>
  <si>
    <t>LNST chưa phân phối kỳ này</t>
  </si>
  <si>
    <t>Nguồn vốn đầu tư xây dựng cơ bản</t>
  </si>
  <si>
    <t xml:space="preserve"> - </t>
  </si>
  <si>
    <t>BÁO CÁO KẾT QUẢ HOẠT ĐỘNG KINH DOANH GIỮA NIÊN ĐỘ</t>
  </si>
  <si>
    <t xml:space="preserve"> (Ban hành theo Thông tư số 200/2014/TT-BTC
          Ngày 22/12/2014 của Bộ Tài chính)</t>
  </si>
  <si>
    <t>Đơn vị tính: Đồng VN</t>
  </si>
  <si>
    <t xml:space="preserve">Lũy kế từ đầu năm đến cuối quý này </t>
  </si>
  <si>
    <t>5. Lợi nhuận gộp về bán hàng và cung cấp dịch vụ (20=10-11)</t>
  </si>
  <si>
    <t>13. Lợi nhuận khác (40=31-32)</t>
  </si>
  <si>
    <t>14. Tổng lợi nhuận kế toán trước thuế (50=30+40)</t>
  </si>
  <si>
    <t>Mẫu số: B02a-DN</t>
  </si>
  <si>
    <t>Lũy kế từ đầu năm đến cuối quý này</t>
  </si>
  <si>
    <t>Mẫu số: B03A-DN</t>
  </si>
  <si>
    <t>BÁO CÁO LƯU CHUYỂN TIỀN TỆ GIỮA NIÊN ĐỘ</t>
  </si>
  <si>
    <t>(Theo phương pháp trực tiếp)</t>
  </si>
  <si>
    <t>5. Nguyên tắc ghi nhận và khấu hao TSCĐ.</t>
  </si>
  <si>
    <t>6. Nguyên tắc kế toán các hợp đồng hợp tác kinh doanh.</t>
  </si>
  <si>
    <t>Hợp đồng hợp tác kinh doanh là thỏa thuận bằng hợp đồng của hai hoặc nhiều bên để cùng thực hiện hoạt động kinh tế nhưng không hình thành pháp nhân độc lập. Hoạt động này có thể được đồng kiểm soát bởi các bên góp vốn theo thỏa thuận liên doanh hoặc kiểm soát bởi một trong số các bên tham gia.</t>
  </si>
  <si>
    <t>7. Nguyên tắc kế toán thuế TNDN hoãn lại.</t>
  </si>
  <si>
    <t>Tài khoản này dùng để phản ánh giá trị hiện có và tình hình biến động tăng, giảm của thuế thu nhập hoãn lại phải trả. Thuế thu nhập hoãn lại phải trả được xác định trên cơ sở các khoản chênh lệch tạm thời phải chịu thuế phát sinh trong năm và thuế suất thuế thu nhập hiện hành</t>
  </si>
  <si>
    <t>8. Nguyên tắc kế toán chi phí trả trước.</t>
  </si>
  <si>
    <t>Tài khoản này dùng để phản ánh các chi phí thực tế đã phát sinh nhưng có liên quan đến kết quả hoạt động SXKD của nhiều kỳ kế toán và việc kết chuyển các khoản chi phí này vào chi phí SXKD của các kỳ kế toán sau.</t>
  </si>
  <si>
    <t>9. Nguyên tắc kế toán nợ phải trả.</t>
  </si>
  <si>
    <t>Các khoản nợ phải trả được theo dõi chi tiết theo kỳ hạn phải trả, đối tượng phải trả, loại nguyên tệ phải trả và các yếu tố khác theo nhu cầu quản lý của doanh nghiệp</t>
  </si>
  <si>
    <t>10. Nguyên tắc ghi nhận vay và nợ phải trả thuê tài chính.</t>
  </si>
  <si>
    <t>Tài khoản này dùng để phản ánh các khoản tiền vay, nợ thuê tài chính và tình hình thanh toán các khoản tiền vay, nợ thuê tài chính của doanh nghiệp. Không phản ánh vào tài khoản này các khoản vay dưới hình thức phát hành trái phiếu hoặc phát hành cổ phiếu ưu đãi có điều khoản bắt buộc bên phát hành phải mua lại tại một thời điểm nhất định trong tương lai.</t>
  </si>
  <si>
    <t>11. Nguyên tắc ghi nhận và vốn hoá các khoản chi phí đi vay.</t>
  </si>
  <si>
    <t>12. Nguyên tắc ghi nhận chi phí phải trả.</t>
  </si>
  <si>
    <t>Tài khoản này dùng để phản ánh các khoản được ghi nhận vào chi phí sản xuất kinh doanh trong kỳ nhưng thực tế chưa chi trả trong kỳ này.</t>
  </si>
  <si>
    <t>Tài khoản này dùng để hạch toán những khoản chi phí thực tế chưa phát sinh, nhưng được tính trước vào chi phí sản xuất, kinh doanh kỳ này cho các đối tượng chịu chi phí để đảm bảo khi các khoản chi trả phát sinh thực tế không gây đột biến cho chi phí sản xuất, kinh doanh. Việc hạch toán các khoản chi phí phải trả vào chi phí sản xuất, kinh doanh trong kỳ phải thực hiện theo nguyên tắc phù hợp giữa doanh thu và chi phí phát sinh trong kỳ.</t>
  </si>
  <si>
    <t>13. Nguyên tắc và phương pháp ghi nhận các khoản dự phòng phải trả.</t>
  </si>
  <si>
    <t>Tài khoản này dùng để phản ánh các khoản dự phòng phải trả hiện có, tình hình trích lập và sử dụng dự phòng phải trả của doanh nghiệp</t>
  </si>
  <si>
    <t>14. Nguyên tắc ghi nhận doanh thu chưa thực hiện.</t>
  </si>
  <si>
    <t>Phản ánh số hiện có và tình hình tăng, giảm doanh thu chưa thực hiện của doanh nghiệp của doanh nghiệp trong kỳ kế toán. Hạch toán vào tài khoản này số tiền của khách hàng đã trả trước cho một hoặc nhiều kỳ kế toán về cho thuê tài sản; Khoản lãi nhận trước khi cho vay vốn hoặc mua các công cụ nợ; Khoản chênh lệch giữa giá bán hàng trả chậm, trả góp theo cam kết với giá bán trả tiền ngay; Lãi tỷ giá hối đoái phát sinh và đánh giá lại các khoản mục tiền tệ có gốc ngoại tệ của hoạt động đầu tư xây dựng cơ bản (giai đoạn trước hoạt động) khi hoàn thành đầu tư để phân bổ dần; Khoản chênh lệch giữa giá đánh giá lại lớn hơn giá trị ghi sổ của tài sản đưa đi góp vốn liên doanh tương ứng với phần lợi ích của bên góp vốn liên doanh;</t>
  </si>
  <si>
    <t>15. Nguyên tắc ghi nhận trái phiếu chuyển đổi.</t>
  </si>
  <si>
    <t>Tài khoản này dùng để phản ánh tình hình phát hành trái phiếu, bao gồm cả trái phiếu chuyển đổi và tình hình thanh toán trái phiếu của doanh nghiệp. Tài khoản này cũng dùng để phản ánh các khoản chiết khấu, phụ trội trái phiếu phát sinh khi phát hành trái phiếu và tình hình phân bổ các khoản chiết khấu, phụ trội khi xác định chi phí đi vay tính vào chi phí sản xuất, kinh doanh hoặc vốn hóa theo từng kỳ.</t>
  </si>
  <si>
    <t>16. Nguyên tắc ghi nhận vốn chủ sở hữu.</t>
  </si>
  <si>
    <t>Tài khoản này dùng để phản ánh số chênh lệch do đánh giá lại tài sản hiện có và tình hình xử lý số chênh lệch đó của doanh nghiệp</t>
  </si>
  <si>
    <t>Tài khoản này dùng để phản ánh số chênh lệch tỷ giá hối đoái phát sinh trong hoạt động đầu tư XDCB (giai đoạn trước hoạt động); chênh lệch tỷ giá hối đoái do đánh giá lại các khoản mục tiền tệ có gốc ngoại tệ cuối năm tài chính và tình hình xử lý số chênh lệch tỷ giá hối đoái đó. Chênh lệch tỷ giá hối đoái là chênh lệch phát sinh từ việc trao đổi thực tế hoặc quy đổi cùng một số lượng ngoại tệ sang đơn vị tiền tệ kế toán theo tỷ giá hối đoái khác nhau</t>
  </si>
  <si>
    <t>17. Nguyên tắc và phương pháp ghi nhận doanh thu.</t>
  </si>
  <si>
    <t>Tài khoản này dùng để phản ánh các khoản thu nhập khác, các khoản doanh thu ngoài hoạt động sản xuất, kinh doanh của doanh nghiệp.</t>
  </si>
  <si>
    <t>Thu nhập khác</t>
  </si>
  <si>
    <t>18. Nguyên tắc kế toán các khoản giảm trừ doanh thu.</t>
  </si>
  <si>
    <t>Tài khoản này dùng để phản ánh các khoản được điều chỉnh giảm trừ vào doanh thu bán hàng, cung cấp dịch vụ phát sinh trong kỳ, gồm: Chiết khấu thương mại, giảm giá hàng bán và hàng bán bị trả lại. Tài khoản này không phản ánh các khoản thuế được giảm trừ vào doanh thu như thuế GTGT đầu ra phải nộp tính theo phương pháp trực tiếp.</t>
  </si>
  <si>
    <t>19. Nguyên tắc kế toán giá vốn hàng bán.</t>
  </si>
  <si>
    <t>Tài khoản này dùng để phản ánh trị giá vốn của sản phẩm, hàng hoá, dịch vụ, bất động sản đầu tư; giá thành sản xuất của sản phẩm xây lắp (Đối với doanh nghiệp xây lắp) bán trong kỳ</t>
  </si>
  <si>
    <t>20. Nguyên tắc kế toán chi phí tài chính.</t>
  </si>
  <si>
    <t>Tài khoản này phản ánh những khoản chi phí hoạt động tài chính bao gồm các khoản chi phí hoặc các khoản lỗ liên quan đến các hoạt động đầu tư tài chính, chi phí cho vay và đi vay vốn, chi phí góp vốn liên doanh, liên kết, lỗ chuyển nhượng chứng khoán ngắn hạn, chi phí giao dịch bán chứng khoán. . .; Dự phòng giảm giá đầu tư chứng khoán, khoản lỗ phát sinh khi bán ngoại tệ, lỗ tỷ giá hối đoái. . .</t>
  </si>
  <si>
    <t>21. Nguyên tắc kế toán chi phí bán hàng, chi phí quản lý doanh nghiệp.</t>
  </si>
  <si>
    <t>Tài khoản này dùng để phản ánh các chi phí thực tế phát sinh trong quá trình bán sản phẩm, hàng hoá, cung cấp dịch vụ bao gồm các chi phí chào hàng, giới thiệu sản phẩm, quảng cáo sản phẩm, hoa hồng bán hàng, chi phí bảo hành sản phẩm, hàng hoá (Trừ hoạt động xây lắp), chi phí bảo quản, đóng gói, vận chuyển,. . .</t>
  </si>
  <si>
    <t>Tài khoản này dùng để phản ánh các chi phí quản lý chung của doanh nghiệp gồm các chi phí về lương nhân viên bộ phận quản lý doanh nghiệp (Tiền lương, tiền công, các khoản phụ cấp,. . .); bảo hiểm xã hội, bảo hiểm y tế, kinh phí công đoàn của nhân viên quản lý doanh nghiệp; chi phí vật liệu văn phòng, công cụ lao động, khấu hao TSCĐ dùng cho quản lý doanh nghiệp; tiền thuê đất, thuế môn bài; khoản lập dự phòng phải thu khó đòi; dịch vụ mua ngoài (Điện, nước, điện thoại, fax, bảo hiểm tài sản, cháy nổ. . .); chi phí bằng tiền khác (Tiếp khách, hội nghị khách hàng. . .).</t>
  </si>
  <si>
    <t>22. Nguyên tắc và phương pháp ghi nhận chi phí thuế TNDN hiện hành, chi phí thuế TNDN hoãn lại.</t>
  </si>
  <si>
    <t>23. Các nguyên tắc và phương pháp kế toán khác.</t>
  </si>
  <si>
    <t xml:space="preserve">    - Tiền gửi ngân hàng không kỳ hạn:</t>
  </si>
  <si>
    <t>02 - Các khoản đầu tư tài chính:</t>
  </si>
  <si>
    <t xml:space="preserve">    + Đầu tư góp vốn vào đơn vị khác</t>
  </si>
  <si>
    <t xml:space="preserve"> - Đầu tư vào công ty con.</t>
  </si>
  <si>
    <t xml:space="preserve"> - Đầu tư vào công ty liên doanh, liên kết.</t>
  </si>
  <si>
    <t xml:space="preserve"> - Đầu tư vào đơn vị khác.</t>
  </si>
  <si>
    <t xml:space="preserve"> - Tóm tắt tình hình hoạt động của các công ty con, công ty liên doanh, liên kết trong kỳ.</t>
  </si>
  <si>
    <t>Giá gốc</t>
  </si>
  <si>
    <t>Dự phòng</t>
  </si>
  <si>
    <t xml:space="preserve"> - Các giao dịch trọng yếu giữa doanh nghiệp và công ty con, công ty liên doanh, liên kết trong kỳ.</t>
  </si>
  <si>
    <t xml:space="preserve"> - Trường hợp không xác định được giá trị hợp lý thì giải trình lý do.</t>
  </si>
  <si>
    <t>03. Phải thu của khách hàng</t>
  </si>
  <si>
    <t>a, Phải thu của khách hàng ngắn hạn</t>
  </si>
  <si>
    <t xml:space="preserve"> - Chi tiết các khoản thu của khách hàng chiếm từ 10% trở lên trên tổng phải thu khách hàng.</t>
  </si>
  <si>
    <t xml:space="preserve"> - Các khoản phải thu khách hàng khác.</t>
  </si>
  <si>
    <t>b, Phải thu của khách hàng dài hạn</t>
  </si>
  <si>
    <t>c, Phải thu của khách hàng là các bên liên quan (chi tiết từng đối tượng).</t>
  </si>
  <si>
    <t>04, Phải thu khác.</t>
  </si>
  <si>
    <t>a, Ngắn hạn.</t>
  </si>
  <si>
    <t xml:space="preserve"> - Phải thu về cổ phần hóa;</t>
  </si>
  <si>
    <t xml:space="preserve"> - Phải thu về cổ tức và lợi nhuận được chia;</t>
  </si>
  <si>
    <t xml:space="preserve"> - Phải thu người lao động;</t>
  </si>
  <si>
    <t xml:space="preserve"> - Ký cược, ký quỹ;</t>
  </si>
  <si>
    <t xml:space="preserve"> - Cho mượn;</t>
  </si>
  <si>
    <t xml:space="preserve"> - Các khoản chi hộ;</t>
  </si>
  <si>
    <t xml:space="preserve"> - Phải thu khác.</t>
  </si>
  <si>
    <t>05, Tài sản thiếu chờ xử lý</t>
  </si>
  <si>
    <t xml:space="preserve">    - Công cụ dụng cụ;</t>
  </si>
  <si>
    <t xml:space="preserve">    - Chi phí sản xuất KD dở dang;</t>
  </si>
  <si>
    <t>Giá trị hàng tồn kho ứ đọng, kém, mất phẩm chất không có khả năng tiêu thụ tại thời điểm cuối kỳ; Nguyên nhân và hướng xử lý đối với hàng tồn kho ứ đọng, kém, mất phẩm chất;</t>
  </si>
  <si>
    <t xml:space="preserve"> - Giá trị hàng tồn kho dùng để thế chấp, cầm cố bảo đảm các khoản nợ phải trả tại thời điểm cuối kỳ;</t>
  </si>
  <si>
    <t xml:space="preserve"> - Lý do dẫn đến việc trích lập thêm hoặc hoàn nhập dự phòng giảm giá hàng tồn kho. </t>
  </si>
  <si>
    <t xml:space="preserve">    - Hàng đang đi trên đường.</t>
  </si>
  <si>
    <t xml:space="preserve"> a, Chi phí sản xuất, kinh doanh dở dang dài hạn</t>
  </si>
  <si>
    <t>(Chi tiết cho từng loại, nêu lí do vì sao không hoàn thành trong một chu kỳ sản xuất, kinh doanh thông thường)</t>
  </si>
  <si>
    <t>Giá trị có thể thu hồi</t>
  </si>
  <si>
    <t>b) Xây dựng cơ bản dở dang (Chi tiết cho các công trình chiếm từ 10% trên tổng giá trị XDCB)</t>
  </si>
  <si>
    <t xml:space="preserve"> - Mua sắm;</t>
  </si>
  <si>
    <t xml:space="preserve"> - Sửa chữa;</t>
  </si>
  <si>
    <t xml:space="preserve"> - Thuyết minh số liệu và giải trình khác;</t>
  </si>
  <si>
    <t xml:space="preserve"> - Nguyên giá TSCĐ vô hình cuối năm đã khấu hao hết nhưng vẫn còn sử dụng;</t>
  </si>
  <si>
    <t xml:space="preserve"> - Giá trị còn lại cuối năm của TSCĐ vô hình dùng để thế chấp, cầm cố đảm bảo các khoản cho vay;</t>
  </si>
  <si>
    <t>Quyền phát hành</t>
  </si>
  <si>
    <t>TSCĐ vô hình khác</t>
  </si>
  <si>
    <t xml:space="preserve"> - Trả lại TSCĐ thuê tài chính</t>
  </si>
  <si>
    <t>a) Bất động sản đầu tư cho thuê</t>
  </si>
  <si>
    <t xml:space="preserve"> - Quyền sử dụng đất</t>
  </si>
  <si>
    <t xml:space="preserve"> - Nhà và quyền sử dụng đất</t>
  </si>
  <si>
    <t xml:space="preserve"> - Nhà</t>
  </si>
  <si>
    <t xml:space="preserve"> - Cơ sở hạ tầng</t>
  </si>
  <si>
    <t xml:space="preserve">   Nguyên giá</t>
  </si>
  <si>
    <t xml:space="preserve"> Giá trị hao mòn lũy kế</t>
  </si>
  <si>
    <t xml:space="preserve"> Giá trị còn lại</t>
  </si>
  <si>
    <t xml:space="preserve"> b) Bất động sản đầu tư năm giữ chờ tăng giá</t>
  </si>
  <si>
    <t xml:space="preserve"> Tổn thất do suy giảm giá trị</t>
  </si>
  <si>
    <t xml:space="preserve"> - Giá trị còn lại cuối kỳ của BĐSĐT dùng để thế chấp, cầm cố đảm bảo khoản vay;</t>
  </si>
  <si>
    <t xml:space="preserve"> - Nguyên giá BĐSĐT  đã khấu hao hết nhưng vẫn cho thuê hoặc nắm giữ chờ tăng giá;</t>
  </si>
  <si>
    <t xml:space="preserve"> - Thuyết minh số liệu và giải trình khác.</t>
  </si>
  <si>
    <t>a) Ngắn hạn (chi tiết theo từng khoản mục)</t>
  </si>
  <si>
    <t xml:space="preserve"> - Chi phí trả trước về thuê hoạt động TSCĐ;</t>
  </si>
  <si>
    <t xml:space="preserve"> - Công cụ, dụng cụ xuất dùng;</t>
  </si>
  <si>
    <t xml:space="preserve"> - Chi phí đi vay;</t>
  </si>
  <si>
    <t>b) Dài hạn</t>
  </si>
  <si>
    <t>a, Ngắn hạn (chi tiết theo từng khoản mục)</t>
  </si>
  <si>
    <t>b, Dài hạn (chi tiết theo từng khoản mục)</t>
  </si>
  <si>
    <t>Trong năm</t>
  </si>
  <si>
    <t>Tăng</t>
  </si>
  <si>
    <t>Giảm</t>
  </si>
  <si>
    <t>Số có khả năng trả nợ</t>
  </si>
  <si>
    <t>a, Vay ngắn hạn</t>
  </si>
  <si>
    <t>Ngân hàng VCB Thái Bình</t>
  </si>
  <si>
    <t>Ngân hàng BIDV Thái Bình</t>
  </si>
  <si>
    <t>c, Các khoản nợ thuê tài chính</t>
  </si>
  <si>
    <t>Tổng khoản thanh toán tiền thuê tài chính</t>
  </si>
  <si>
    <t>Từ 01 năm trở xuống</t>
  </si>
  <si>
    <t>d) Số vay và nợ thuê tài chính quá hạn chưa thanh toán</t>
  </si>
  <si>
    <t xml:space="preserve"> - Vay;</t>
  </si>
  <si>
    <t xml:space="preserve"> - Nợ thuê tài chính;</t>
  </si>
  <si>
    <t xml:space="preserve"> - Lý do chưa thanh toán</t>
  </si>
  <si>
    <t>Gốc</t>
  </si>
  <si>
    <t>Lãi</t>
  </si>
  <si>
    <t>đ) Thuyết minh chi tiết về các khoản vay và nợ thuê tài chính đối với các bên liên quan</t>
  </si>
  <si>
    <t>a) Các khoản phải trả người bán ngắn hạn</t>
  </si>
  <si>
    <t xml:space="preserve"> - Chi tiết cho từng đối tượng chiếm từ 10% trở lên trên tổng số phải trả;</t>
  </si>
  <si>
    <t xml:space="preserve"> - Phải trả cho các đối tượng khác</t>
  </si>
  <si>
    <t>b) Các khoản phải trả người bán dài hạn (chi tiết tương tự ngắn hạn)</t>
  </si>
  <si>
    <t>c, Số nợ quá hạn chưa thanh toán.</t>
  </si>
  <si>
    <t xml:space="preserve"> - Các đối tượng khác</t>
  </si>
  <si>
    <t>Số phải nộp trong năm</t>
  </si>
  <si>
    <t>Số thực nộp trong năm</t>
  </si>
  <si>
    <t>a, Phải nộp</t>
  </si>
  <si>
    <t xml:space="preserve"> - Thuế môn bài</t>
  </si>
  <si>
    <t xml:space="preserve"> - Thuế GTGT</t>
  </si>
  <si>
    <t xml:space="preserve"> - Thuế nhà đất, tiền thuê đất</t>
  </si>
  <si>
    <t xml:space="preserve"> - Thuế thu nhập doanh nghiệp</t>
  </si>
  <si>
    <t xml:space="preserve"> - Thuế khác</t>
  </si>
  <si>
    <t>b, Phải thu (chi tiết từng loại thuế)</t>
  </si>
  <si>
    <t>a, Ngắn hạn</t>
  </si>
  <si>
    <t xml:space="preserve"> - Trích trước chi phí tiền lương trong thời gian nghỉ phép;</t>
  </si>
  <si>
    <t xml:space="preserve"> - Chi phí trong thời gian ngừng kinh doanh;     </t>
  </si>
  <si>
    <t xml:space="preserve"> - Chi phí trích trước tạm tính giá vốn hàng hóa, thành phẩm BĐS đã bán;   </t>
  </si>
  <si>
    <t xml:space="preserve"> - Các khoản trích trước khác;</t>
  </si>
  <si>
    <t>b, Dài hạn</t>
  </si>
  <si>
    <t xml:space="preserve"> - Lãi vay</t>
  </si>
  <si>
    <t xml:space="preserve"> - Các khoản khác (chi tiết từng khoản)</t>
  </si>
  <si>
    <t xml:space="preserve"> - Tài sản thừa chờ giải quyết;</t>
  </si>
  <si>
    <t xml:space="preserve"> - Kinh phí công đoàn; </t>
  </si>
  <si>
    <t xml:space="preserve"> - Bảo hiểm xã hội;</t>
  </si>
  <si>
    <t xml:space="preserve"> - Bảo hiểm y tế;</t>
  </si>
  <si>
    <t xml:space="preserve"> - Bảo hiểm thất nghiệp;</t>
  </si>
  <si>
    <t xml:space="preserve"> - Phải trả về cổ phần hoá;</t>
  </si>
  <si>
    <t xml:space="preserve"> - Nhận ký quỹ, ký cược ngắn hạn;</t>
  </si>
  <si>
    <t xml:space="preserve"> - Cổ tức, lợi nhuận phải trả;</t>
  </si>
  <si>
    <t>b) Dài hạn (chi tiết từng khoản mục)</t>
  </si>
  <si>
    <t xml:space="preserve"> - Nhận ký quỹ, ký cược dài hạn</t>
  </si>
  <si>
    <t xml:space="preserve"> - Các khoản phải trả, phải nộp khác</t>
  </si>
  <si>
    <t xml:space="preserve"> - Doanh thu nhận trước;</t>
  </si>
  <si>
    <t xml:space="preserve"> - Doanh thu từ chương trình khách hàng truyền thống;</t>
  </si>
  <si>
    <t xml:space="preserve"> - Các khoản doanh thu chưa thực hiện khác.</t>
  </si>
  <si>
    <t>c) Khả năng không thực hiện được hợp đồng với khách hàng (chi tiết từng khoản mục, lý do không có khả năng thực hiện).</t>
  </si>
  <si>
    <t xml:space="preserve"> - Mệnh giá;</t>
  </si>
  <si>
    <t xml:space="preserve"> - Đối tượng được phát hành (ban lãnh đạo, cán bộ, nhân viên, đối tượng khác);</t>
  </si>
  <si>
    <t xml:space="preserve"> - Điều khoản mua lại (Thời gian, giá mua lại, các điều khoản cơ bản khác trong hợp đồng phát hành)</t>
  </si>
  <si>
    <t xml:space="preserve"> - Giá trị đã mua lại trong kỳ;</t>
  </si>
  <si>
    <t xml:space="preserve"> - Các thuyết minh khác.</t>
  </si>
  <si>
    <t xml:space="preserve"> - Dự phòng bảo hành sản phẩm hàng hóa;</t>
  </si>
  <si>
    <t xml:space="preserve"> - Dự phòng bảo hành công trình xây dựng;</t>
  </si>
  <si>
    <t xml:space="preserve"> - Dự phòng tái cơ cấu;</t>
  </si>
  <si>
    <t xml:space="preserve"> - Dự phòng phải trả khác (Chi phí sửa chữa TSCĐ định kỳ, chi phí hoàn nguyên môi trường...)</t>
  </si>
  <si>
    <t>a. Tài sản thuế thu nhập hoãn lại:</t>
  </si>
  <si>
    <t xml:space="preserve"> - Thuế suất thuế TNDN sử dụng để xác định giá trị tài sản thuế thu nhập hoãn lại</t>
  </si>
  <si>
    <t xml:space="preserve"> - Tài sản thuế thu nhập hoãn lại liên quan đến khoản chênh lệch tạm thời được khấu trừ</t>
  </si>
  <si>
    <t xml:space="preserve"> - Tài sản thuế thu nhập hoãn lại liên quan đến khoản lỗ tính thuế chưa sử dụng</t>
  </si>
  <si>
    <t xml:space="preserve"> - Tài sản thuế thu nhập hoãn lại liên quan đến khoản ưu đãi tính thuế chưa sử dụng</t>
  </si>
  <si>
    <t xml:space="preserve"> - Số bù trừ với thuế thu nhập hoãn lại phải trả</t>
  </si>
  <si>
    <t>b- Thuế thu nhập hoãn lại phải trả</t>
  </si>
  <si>
    <t xml:space="preserve"> - Thuế suất thuế TNDN sử dụng để xác định giá trị thuế thu nhập hoãn lại phải trả</t>
  </si>
  <si>
    <t xml:space="preserve"> - Thuế thu nhập hoãn lại phải trả phát sinh từ các khoản chênh lệch tạm thời chịu thuế</t>
  </si>
  <si>
    <t xml:space="preserve"> - Số bù trừ với tài sản thuế thu nhập hoãn lại</t>
  </si>
  <si>
    <t>Các khoản mục thuộc vốn chủ sở hữu</t>
  </si>
  <si>
    <t xml:space="preserve"> - Tăng vốn trong năm trước</t>
  </si>
  <si>
    <t xml:space="preserve"> - Lỗ trong năm trước</t>
  </si>
  <si>
    <t>Số dư đầu năm trước</t>
  </si>
  <si>
    <t xml:space="preserve"> - Lãi trong năm trước</t>
  </si>
  <si>
    <t>Lợi nhuận sau thuế chưa phân phối và các quỹ</t>
  </si>
  <si>
    <t>Số dư đầu năm nay.</t>
  </si>
  <si>
    <t xml:space="preserve"> - Tăng vốn trong năm nay</t>
  </si>
  <si>
    <t xml:space="preserve"> - Giảm vốn trong năm nay</t>
  </si>
  <si>
    <t xml:space="preserve"> - Lỗ trong năm nay</t>
  </si>
  <si>
    <t xml:space="preserve"> - Vốn góp của công ty mẹ (nếu là công ty con)</t>
  </si>
  <si>
    <t xml:space="preserve"> + Vốn góp giảm trong năm.</t>
  </si>
  <si>
    <t>d. Cổ phiếu</t>
  </si>
  <si>
    <t>đ. Cổ tức.</t>
  </si>
  <si>
    <t xml:space="preserve"> - Quỹ khác thuộc vốn chủ sở hữu</t>
  </si>
  <si>
    <t xml:space="preserve">VII. Thông tin bổ sung cho các khoản mục trình bày trong Báo cáo kết quả hoạt động kinh doanh                                    </t>
  </si>
  <si>
    <t>b) Doanh thu đối với các bên liên quan (chi tiết từng đối tượng).</t>
  </si>
  <si>
    <t>a, Doanh thu</t>
  </si>
  <si>
    <t>c) Trường hợp ghi nhận doanh thu cho thuê tài sản là tổng số tiền nhận trước, doanh nghiệp phải thuyết minh thêm để so sánh sự khác biệt giữa việc ghi nhận doanh thu theo phương pháp phân bổ dần theo thời gian cho thuê; Khả năng suy giảm lợi nhuận và luồng tiền trong tương lai do đã ghi nhận doanh thu đối với toàn bộ số tiền nhận trước.</t>
  </si>
  <si>
    <t xml:space="preserve">2. Các khoản giảm trừ doanh thu </t>
  </si>
  <si>
    <t xml:space="preserve">3. Giá vốn hàng bán </t>
  </si>
  <si>
    <t xml:space="preserve"> - Giá trị hàng tồn kho mất mát trong kỳ;</t>
  </si>
  <si>
    <t xml:space="preserve"> - Giá trị từng loại hàng tồn kho hao hụt ngoài định mức trong kỳ;</t>
  </si>
  <si>
    <t xml:space="preserve"> - Các khoản chi phí vượt mức bình thường khác được tính trực tiếp vào giá vốn;</t>
  </si>
  <si>
    <t xml:space="preserve"> - Các khoản ghi giảm giá vốn hàng bán.</t>
  </si>
  <si>
    <t xml:space="preserve"> - Lãi bán các khoản đầu tư;</t>
  </si>
  <si>
    <t xml:space="preserve"> - Lãi chênh lệch tỷ giá</t>
  </si>
  <si>
    <t xml:space="preserve"> - Cổ tức, lợi nhuận được chia;</t>
  </si>
  <si>
    <t xml:space="preserve"> - Doanh thu hoạt động tài chính khác.</t>
  </si>
  <si>
    <t xml:space="preserve"> - Chiết khấu thanh toán, lãi bán hàng trả chậm; </t>
  </si>
  <si>
    <t xml:space="preserve"> - Lỗ do thanh lý các khoản đầu tư tài chính;</t>
  </si>
  <si>
    <t xml:space="preserve"> - Dự phòng giảm giá chứng khoán kinh doanh và tổn thất đầu tư;</t>
  </si>
  <si>
    <t xml:space="preserve"> - Các khoản ghi giảm chi phí tài chính.</t>
  </si>
  <si>
    <t xml:space="preserve"> - Lãi do đánh giá lại tài sản;</t>
  </si>
  <si>
    <t xml:space="preserve"> - Thuế được giảm;</t>
  </si>
  <si>
    <t xml:space="preserve"> - Tiền phạt thu được;</t>
  </si>
  <si>
    <t xml:space="preserve"> - Các khoản khác</t>
  </si>
  <si>
    <t xml:space="preserve"> - Giá trị còn lại TSCĐ và chi phí thanh lý, nhượng bán TSCĐ;</t>
  </si>
  <si>
    <t xml:space="preserve"> - Lỗ do đánh giá lại tài sản;</t>
  </si>
  <si>
    <t xml:space="preserve"> - Các khoản bị phạt;</t>
  </si>
  <si>
    <t xml:space="preserve">8. Chi phí bán hàng và chi phí quản lý doanh nghiệp </t>
  </si>
  <si>
    <t>a) Các khoản chi phí quản lý doanh nghiệp phát sinh trong kỳ</t>
  </si>
  <si>
    <t xml:space="preserve"> - Chi tiết các khoản chiếm từ 10% trở lên trên tổng chi phí QLDN;</t>
  </si>
  <si>
    <t xml:space="preserve"> - Các khoản chi phí QLDN khác.</t>
  </si>
  <si>
    <t>b) Các khoản chi phí bán hàng phát sinh trong kỳ</t>
  </si>
  <si>
    <t xml:space="preserve"> - Chi tiết các khoản chiếm từ 10% trở lên trên tỏng chi phí bán hàng;</t>
  </si>
  <si>
    <t xml:space="preserve"> - Các khoản chi phí bán hàng khác.</t>
  </si>
  <si>
    <t>c) Các khoản ghi giảm chi phí bán hàng và chi phí quản lý doanh nghiệp</t>
  </si>
  <si>
    <t xml:space="preserve"> - Hoàn nhập dự phòng bảo hành sản phẩm, hàng hóa;</t>
  </si>
  <si>
    <t xml:space="preserve"> - Hoàn nhập dự phòng tái cơ cấu, dự phòng khác;</t>
  </si>
  <si>
    <t xml:space="preserve"> - Các khoản ghi giảm khác.</t>
  </si>
  <si>
    <t>Ghi chú: Chỉ tiêu “Chi phí sản xuất kinh doanh theo yếu tố” là các chi phí phát sinh trong kỳ được phản ánh trong Bảng Cân đối kế toán và Báo cáo kết quả kinh doanh.</t>
  </si>
  <si>
    <t xml:space="preserve"> - Đối với các doanh nghiệp sản xuất, việc thuyết minh chi phí theo yếu tố được căn cứ vào số phát sinh trên các tài khoản sau:</t>
  </si>
  <si>
    <t xml:space="preserve"> + Tài khoản 621 – Chi phí nguyên vật liệu trực tiếp;</t>
  </si>
  <si>
    <t xml:space="preserve"> + Tài khoản 622 – Chi phí nhân công trực tiếp;</t>
  </si>
  <si>
    <t xml:space="preserve"> + Tài khoản 623 – Chi phí sử dụng máy thi công;</t>
  </si>
  <si>
    <t xml:space="preserve"> + Tài khoản 627 – Chi phí sản xuất chung;</t>
  </si>
  <si>
    <t xml:space="preserve"> + Tài khoản 641 – Chi phí bán hàng;</t>
  </si>
  <si>
    <t xml:space="preserve"> + Tài khoản 642 – Chi phí quản lý doanh nghiệp.</t>
  </si>
  <si>
    <t xml:space="preserve"> - Đối với các doanh nghiệp thương mại, việc thuyết minh chi phí theo yếu tố được căn cứ vào số phát sinh trên các tài khoản sau (không bao gồm giá mua hàng hóa):</t>
  </si>
  <si>
    <t xml:space="preserve"> + Tài khoản 156 – Hàng hóa;</t>
  </si>
  <si>
    <t xml:space="preserve"> + Tài khoản 632 – Giá vốn hàng bán;</t>
  </si>
  <si>
    <t xml:space="preserve"> - Doanh nghiệp có quyền lựa chọn căn cứ khác nhưng phải đảm bảo thuyết minh đầy đủ chi phí theo yếu tố.</t>
  </si>
  <si>
    <t xml:space="preserve"> - Chi phí thuế thu nhập doanh nghiệp tính trên thu nhập chịu thuế năm hiện hành</t>
  </si>
  <si>
    <t xml:space="preserve"> - Điều chỉnh chi phí thuế thu nhập doanh nghiệp của các năm   trước vào chi phí thuế thu nhập hiện hành năm nay</t>
  </si>
  <si>
    <t xml:space="preserve"> - Tổng chi phí thuế thu nhập doanh nghiệp hiện hành </t>
  </si>
  <si>
    <t xml:space="preserve">9. Chi phí thuế thu nhập doanh nghiệp hiện hành </t>
  </si>
  <si>
    <t>10. Chi phí thuế thu nhập doanh nghiệp hoãn lại</t>
  </si>
  <si>
    <t xml:space="preserve"> - Chi phí thuế thu nhập doanh nghiệp hoãn lại phát sinh từ các khoản chênh lệch tạm thời phải chịu thuế;</t>
  </si>
  <si>
    <t xml:space="preserve"> - Chi phí thuế thu nhập doanh nghiệp hoãn lại phát sinh từ việc hoàn nhập tài sản thuế thu nhập hoãn lại;</t>
  </si>
  <si>
    <t xml:space="preserve"> - Thu nhập thuế thu nhập doanh nghiệp hoãn lại phát sinh từ các khoản chênh lệch tạm thời được khấu trừ;</t>
  </si>
  <si>
    <t xml:space="preserve"> - Thu nhập thuế thu nhập doanh nghiệp hoãn lại phát sinh từ các khoản lỗ tính thuế và ưu đãi thuế chưa sử dụng;</t>
  </si>
  <si>
    <t xml:space="preserve"> - Thu nhập thuế thu nhập doanh nghiệp hoãn lại phát sinh từ việc hoàn nhập thuế thu nhập hoãn lại phải trả;</t>
  </si>
  <si>
    <t xml:space="preserve"> - Tổng chi phí thuế thu nhập doanh nghiệp hoãn lại.</t>
  </si>
  <si>
    <t>(………..)</t>
  </si>
  <si>
    <t>VIII. Thông tin bổ xung cho các khoản mục trình bầy trong Báo cáo lưu chuyển tiền tệ.</t>
  </si>
  <si>
    <t xml:space="preserve">1. Các giao dịch không bằng tiền ảnh hưởng đến báo cáo lưu chuyển tiền tệ trong tương lai </t>
  </si>
  <si>
    <t xml:space="preserve"> - Mua tài sản bằng cách nhận các khoản nợ liên quan trực tiếp hoặc thông qua nghiệp vụ cho thuê tài chính:</t>
  </si>
  <si>
    <t xml:space="preserve"> - Các giao dịch phi tiền tệ khác</t>
  </si>
  <si>
    <t>2. Các khoản tiền do doanh nghiệp nắm giữ nhưng không được sử dụng: Trình bày giá trị và lý do của các khoản tiền và tương đương tiền lớn do doanh nghiệp nắm giữ nhưng không được sử dụng do có sự hạn chế của pháp luật hoặc các ràng buộc khác mà doanh nghiệp phải thực hiện.</t>
  </si>
  <si>
    <t>3. Số tiền đi vay thực thu trong kỳ:</t>
  </si>
  <si>
    <t xml:space="preserve"> - Tiền thu từ đi vay theo khế ước thông thường;</t>
  </si>
  <si>
    <t xml:space="preserve"> - Tiền thu từ phát hành trái phiếu thường;</t>
  </si>
  <si>
    <t xml:space="preserve"> - Tiền thu từ phát hành trái phiếu chuyển đổi;</t>
  </si>
  <si>
    <t xml:space="preserve"> - Tiền thu từ phát hành cổ phiếu ưu đãi phân loại là nợ phải trả;</t>
  </si>
  <si>
    <t xml:space="preserve"> - Tiền thu từ giao dịch mua bán lại trái phiếu Chính phủ và REPO chứng khoán; </t>
  </si>
  <si>
    <t xml:space="preserve"> - Tiền thu từ đi vay dưới hình thức khác.</t>
  </si>
  <si>
    <t>4. Số tiền đã thực trả gốc vay trong kỳ:</t>
  </si>
  <si>
    <t xml:space="preserve"> - Tiền trả nợ gốc vay theo khế ước thông thường;</t>
  </si>
  <si>
    <t xml:space="preserve"> - Tiền trả nợ gốc trái phiếu thường;</t>
  </si>
  <si>
    <t xml:space="preserve"> - Tiền trả nợ gốc trái phiếu chuyển đổi;</t>
  </si>
  <si>
    <t xml:space="preserve"> - Tiền trả nợ gốc cổ phiếu ưu đãi phân loại là nợ phải trả;</t>
  </si>
  <si>
    <t xml:space="preserve"> - Tiền chi trả cho giao dịch mua bán lại trái  phiếu Chính phủ và REPO chứng khoán;</t>
  </si>
  <si>
    <t xml:space="preserve"> - Tiền trả nợ vay dưới hình thức khác </t>
  </si>
  <si>
    <t>IX. Những thông tin khác.</t>
  </si>
  <si>
    <t>1. Những khoản nợ tiềm tàng, khoản cam kết và những thông tin tài chính khác: …………</t>
  </si>
  <si>
    <t>2. Những sự kiện phát sinh sau ngày kết thúc kỳ kế toán năm:………………………………</t>
  </si>
  <si>
    <t>3. Thông tin về các bên liên quan (ngoài các thông tin đã được thuyết minh ở các phần trên).</t>
  </si>
  <si>
    <t>4. Trình bày tài sản, doanh thu, kết quả kinh doanh theo bộ phận (theo lĩnh vực kinh doanh hoặc khu vực địa lý) theo quy định của Chuẩn mực kế toán số 28 “Báo cáo bộ phận”(1):.</t>
  </si>
  <si>
    <t>5. Thông tin so sánh (những thay đổi về thông tin trong Báo cáo tài chính của các niên độ kế toán trước): ……………………………..………...................………………………………</t>
  </si>
  <si>
    <t>6. Thông tin về hoạt động liên tục.</t>
  </si>
  <si>
    <r>
      <t xml:space="preserve">1. Hình thức sở hữu vốn: </t>
    </r>
    <r>
      <rPr>
        <sz val="9"/>
        <rFont val="Arial"/>
        <family val="2"/>
        <charset val="163"/>
      </rPr>
      <t>Là Công ty cổ phần.</t>
    </r>
  </si>
  <si>
    <r>
      <t xml:space="preserve">2. Lĩnh vực kinh doanh: </t>
    </r>
    <r>
      <rPr>
        <sz val="9"/>
        <rFont val="Arial"/>
        <family val="2"/>
        <charset val="163"/>
      </rPr>
      <t>Kinh doanh dịch vụ vận tải hành khách theo tuyến cố định và hợp đồng; taxi; Sửa chữa và bảo dưỡng xe ôtô;  …</t>
    </r>
  </si>
  <si>
    <r>
      <t xml:space="preserve">1. Kỳ kế toán năm: </t>
    </r>
    <r>
      <rPr>
        <sz val="9"/>
        <rFont val="Arial"/>
        <family val="2"/>
        <charset val="163"/>
      </rPr>
      <t>Năm tài chính của Công ty bắt đầu từ ngày 01 tháng 01 đến ngày 31 tháng 12 hàng năm.</t>
    </r>
  </si>
  <si>
    <r>
      <t>2. Đơn vị tiền tệ sử dụng trong kế toán:</t>
    </r>
    <r>
      <rPr>
        <sz val="9"/>
        <rFont val="Arial"/>
        <family val="2"/>
        <charset val="163"/>
      </rPr>
      <t xml:space="preserve"> Tiền Việt nam đồng.</t>
    </r>
  </si>
  <si>
    <t xml:space="preserve"> + Công ty cổ phần du lịch thương mại Tiến Bình</t>
  </si>
  <si>
    <t xml:space="preserve"> (*) Là khoản đầu tư theo hợp đồng ngày 02/4/2015 với thời hạn 12 tháng kể từ ngày ký hợp đồng, lãi được tính bằng 12%/năm trên vốn gốc.</t>
  </si>
  <si>
    <t xml:space="preserve"> + Công ty cổ phần bến xe khách trung tâm Cẩm Phả</t>
  </si>
  <si>
    <t xml:space="preserve"> (*) Công ty góp vốn vào Công ty cổ phần bến xe khách trung tâm Cẩm Phả 17.332.570.000 đồng, tương đương 34,67% vốn điều lệ. Công ty đã góp đủ vốn theo Giấy chứng nhận đăng ký doanh nghiệp</t>
  </si>
  <si>
    <t xml:space="preserve"> + Công ty cổ phần đầu tư XNK Thăng Long</t>
  </si>
  <si>
    <t xml:space="preserve"> (*) Là khoản đầu tư theo hợp đồng hợp tác kinh doanh số 148/2015/HĐKT ngày 04/7/2015 để thực hiện dự án BT đường Kỳ Đồng kéo dài và hai dự án đối ứng với tỷ lệ góp vốn bằng 15% tổng vốn đầu tư thực hiện Dự án</t>
  </si>
  <si>
    <t xml:space="preserve"> - Công ty cổ phần đầu tư XNK Kim Long</t>
  </si>
  <si>
    <t xml:space="preserve"> - CN Công ty CP sản xuất hàng thể thao Maxport</t>
  </si>
  <si>
    <t xml:space="preserve"> - Công ty Bảo Minh Thái Bình</t>
  </si>
  <si>
    <t xml:space="preserve"> - Công ty CP sản xuất thương mại XNK Viễn thông A</t>
  </si>
  <si>
    <t xml:space="preserve"> - Công ty cổ phần bảo hiểm PJICO - CN Thái Bình</t>
  </si>
  <si>
    <t xml:space="preserve"> - Bưu điện tỉnh Thái Bình</t>
  </si>
  <si>
    <t xml:space="preserve"> - CN Công ty TNHH điện tử Woolley Việt Nam</t>
  </si>
  <si>
    <t xml:space="preserve"> - Công ty TNHH AN Bình Đắc Lộc</t>
  </si>
  <si>
    <t xml:space="preserve"> - Công ty TNHH Hưng Thành</t>
  </si>
  <si>
    <t xml:space="preserve"> - Công ty TNHH kỹ thuật điện tử Fuhong Việt Nam</t>
  </si>
  <si>
    <t xml:space="preserve"> - Công ty TNHH Mol Logistics Việt Nam</t>
  </si>
  <si>
    <t xml:space="preserve"> - Công ty TNHH SXTM Hòa Bình</t>
  </si>
  <si>
    <t xml:space="preserve"> - Công ty TNHH TMDV QC Song Thành Công</t>
  </si>
  <si>
    <t xml:space="preserve"> - Công ty TNHH Trần Phát</t>
  </si>
  <si>
    <t xml:space="preserve"> - DNTN Đại Việt</t>
  </si>
  <si>
    <t xml:space="preserve"> - Công ty TNHH điện tử Woolley Việt Nam</t>
  </si>
  <si>
    <t xml:space="preserve"> - Lê Khắc Khánh</t>
  </si>
  <si>
    <t xml:space="preserve"> - Phòng thương mại và công nghiệp VN</t>
  </si>
  <si>
    <t xml:space="preserve"> - Đỗ Văn Tùng</t>
  </si>
  <si>
    <t>b, Dài hạn.</t>
  </si>
  <si>
    <t>06. Nợ xấu.</t>
  </si>
  <si>
    <t>07 - Hàng tồn kho</t>
  </si>
  <si>
    <t>08, Tài sản dở dang dài hạn.</t>
  </si>
  <si>
    <t>09 - Tăng, giảm tài sản cố định hữu hình.</t>
  </si>
  <si>
    <t>10 - Tài sản cố định vô hình.</t>
  </si>
  <si>
    <t>11 - Tăng, giảm tài sản cố định thuê tài chính.</t>
  </si>
  <si>
    <t>12. Tăng, giảm bất động sản đầu tư:</t>
  </si>
  <si>
    <t>13, Chi phí trả trước</t>
  </si>
  <si>
    <t>14. Tài sản khác</t>
  </si>
  <si>
    <t>15. Vay và nợ thuê tài chính</t>
  </si>
  <si>
    <t>16. Phải trả người bán</t>
  </si>
  <si>
    <t>17. Thuế và các khoản phải nộp nhà nước</t>
  </si>
  <si>
    <t>18. Chi phí phải trả</t>
  </si>
  <si>
    <t>19. Phải trả khác</t>
  </si>
  <si>
    <t>20. Doanh thu chưa thực hiện</t>
  </si>
  <si>
    <t>21. Cổ phiếu ưu đãi phân loại là nợ phải trả</t>
  </si>
  <si>
    <t>22. Dự phòng phải trả</t>
  </si>
  <si>
    <t>23. Tài sản thuế thu nhập hoãn lại và thuế thu nhập hoãn lại phải trả</t>
  </si>
  <si>
    <t>24 - Vốn chủ sở hữu.</t>
  </si>
  <si>
    <t xml:space="preserve"> - Phí kiểm định, phí đường bộ</t>
  </si>
  <si>
    <t xml:space="preserve"> - Phí BH xe ô tô</t>
  </si>
  <si>
    <t xml:space="preserve"> - Các khoản khác </t>
  </si>
  <si>
    <t xml:space="preserve"> - Công cụ dụng cụ khác</t>
  </si>
  <si>
    <t>b, Nợ dài hạn đến hạn trả</t>
  </si>
  <si>
    <t>c, Vay dài hạn</t>
  </si>
  <si>
    <t>C.ty CTTC TNHH MTV Ngân hàng Công thương VN</t>
  </si>
  <si>
    <t>C.ty TNHH MTV CTTC Ngân hàng  Á Châu</t>
  </si>
  <si>
    <t xml:space="preserve"> - Nợ thuê tài chính.</t>
  </si>
  <si>
    <t xml:space="preserve"> - Nợ thuê tài chính</t>
  </si>
  <si>
    <t>Công ty cho thuế tài chính TNHH MTV ngân hàng TMCP Công thương VN</t>
  </si>
  <si>
    <t>Công ty cho thuế tài chính TNHH MTV ngân hàng TMCP Á Châu</t>
  </si>
  <si>
    <t xml:space="preserve"> - Công ty CP vận tải TM&amp;XD Xuân Thiệu</t>
  </si>
  <si>
    <t xml:space="preserve"> - Công ty CP đầu tư và phát triển kỹ thuật Nagakawa</t>
  </si>
  <si>
    <t xml:space="preserve"> - Công ty CP đầu tư XNK Kim Long</t>
  </si>
  <si>
    <t xml:space="preserve"> - Công ty TNHH TM&amp;DV ô tô Hậu Cường</t>
  </si>
  <si>
    <t xml:space="preserve"> - CN Tổng Công ty cơ khí GTVT Sài Gòn tại Hà Nội</t>
  </si>
  <si>
    <t xml:space="preserve"> - Công ty CP đầu tư và phát triển Thụy Dương</t>
  </si>
  <si>
    <t xml:space="preserve"> - Công ty CP đầu tư XNK Thăng Long</t>
  </si>
  <si>
    <t xml:space="preserve"> - Công ty TNHH Hạnh Thơm</t>
  </si>
  <si>
    <t xml:space="preserve"> - Công ty TNHH MTV Thụy Dương</t>
  </si>
  <si>
    <t xml:space="preserve"> - Công ty TNHH TM và du lịch Minh Ngọc</t>
  </si>
  <si>
    <t xml:space="preserve"> - Công ty TNHH Đại Đức An</t>
  </si>
  <si>
    <t xml:space="preserve"> - Mạc Đình Bính</t>
  </si>
  <si>
    <t xml:space="preserve"> - Trung tâm kiểm định chất lượng công trình XDTB</t>
  </si>
  <si>
    <t xml:space="preserve"> - Vương Thị Hòa</t>
  </si>
  <si>
    <t xml:space="preserve"> - Nguyễn Thị Sáu</t>
  </si>
  <si>
    <t xml:space="preserve"> - Công ty bảo hiểm BIDV Bắc Bộ</t>
  </si>
  <si>
    <t xml:space="preserve"> - Công ty TNHH TM dầu khí Phương Bắc</t>
  </si>
  <si>
    <t xml:space="preserve"> - Bán lại cổ phiếu quỹ</t>
  </si>
  <si>
    <t>V.10</t>
  </si>
  <si>
    <t>V.11</t>
  </si>
  <si>
    <t xml:space="preserve"> - CN Công ty CP bảo hiểm bưu điện tại HP</t>
  </si>
  <si>
    <t xml:space="preserve"> - CN TCT Cơ khí GTVTSG-TNHH MTV - XN CK ôtô An Lạc                                                    </t>
  </si>
  <si>
    <t xml:space="preserve"> - Công ty bảo hiểm PVI Nam Sông Hồng                                                                  </t>
  </si>
  <si>
    <t xml:space="preserve"> - Công ty CP Du lịch Thương mại Tiến Bình                                                             </t>
  </si>
  <si>
    <t xml:space="preserve"> - Công ty cổ phần Hoàng Tân                                                                           </t>
  </si>
  <si>
    <t xml:space="preserve"> - Phòng lao động thương binh xã hội huyện Hưng Hà</t>
  </si>
  <si>
    <t xml:space="preserve"> - Trần Văn Ngân</t>
  </si>
  <si>
    <t xml:space="preserve"> - Xây dựng cơ bản (xây showroom ô tô TMT)</t>
  </si>
  <si>
    <t xml:space="preserve"> - Công ty CP thiết bị Tân Phát</t>
  </si>
  <si>
    <t xml:space="preserve"> - Công ty CP thương mại ô tô KACHI</t>
  </si>
  <si>
    <t xml:space="preserve"> - Công ty TNHH Hoàng Tín Thành</t>
  </si>
  <si>
    <t xml:space="preserve"> - Công ty cổ phần cơ điện lạnh Hồng Phúc</t>
  </si>
  <si>
    <t xml:space="preserve"> - Công ty TNHH MTV xăng dầu Thái Bình</t>
  </si>
  <si>
    <t>Quý 3/2015</t>
  </si>
  <si>
    <t>V.15</t>
  </si>
  <si>
    <t>V.19</t>
  </si>
  <si>
    <t>V.20</t>
  </si>
  <si>
    <t>V.24</t>
  </si>
  <si>
    <t>Quý 04/2015</t>
  </si>
  <si>
    <t>Quý 04</t>
  </si>
  <si>
    <t>Quý 04 năm 2015 (1)</t>
  </si>
  <si>
    <t xml:space="preserve"> - Công ty CP xây dựng và thương mại Phú Thành An                                                        </t>
  </si>
  <si>
    <t xml:space="preserve"> - Lương Quốc Tiến</t>
  </si>
  <si>
    <t xml:space="preserve"> - Phòng cảnh sát điều tra tội phạm kinh tế - Công an tỉnh Thái Bình</t>
  </si>
  <si>
    <t xml:space="preserve"> - Công ty cổ phần hoàng Tân                                                                           </t>
  </si>
  <si>
    <t xml:space="preserve"> - Công ty TNHH Thành Công AUTO</t>
  </si>
  <si>
    <t xml:space="preserve"> - Công ty TNHH TMDV cơ khí Việt Đăng</t>
  </si>
  <si>
    <t>Lập, ngày 16 tháng 01 năm 2016.</t>
  </si>
  <si>
    <t>Thái Bình, ngày 16/01/2016</t>
  </si>
  <si>
    <t>Quý 4 năm 2015</t>
  </si>
  <si>
    <t>Tại ngày 31/12/2015</t>
  </si>
  <si>
    <t>Quý 04 năm 2015</t>
  </si>
  <si>
    <t>Nguyễn Thị Cương                                            Phạm Ngọc Thắng</t>
  </si>
  <si>
    <t>Nguyễn Thị Cương</t>
  </si>
  <si>
    <t>Nguyễn Thị Cương                                                    Phạm Ngọc Thắng</t>
  </si>
  <si>
    <t xml:space="preserve">                Nguyễn Thị Cương                                            Phạm Ngọc Thắng</t>
  </si>
</sst>
</file>

<file path=xl/styles.xml><?xml version="1.0" encoding="utf-8"?>
<styleSheet xmlns="http://schemas.openxmlformats.org/spreadsheetml/2006/main">
  <numFmts count="82">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 &quot;R&quot;\ * #,##0_ ;_ &quot;R&quot;\ * \-#,##0_ ;_ &quot;R&quot;\ * &quot;-&quot;_ ;_ @_ "/>
    <numFmt numFmtId="167" formatCode="_ * #,##0_ ;_ * \-#,##0_ ;_ * &quot;-&quot;_ ;_ @_ "/>
    <numFmt numFmtId="168" formatCode="_ * #,##0.00_ ;_ * \-#,##0.00_ ;_ * &quot;-&quot;??_ ;_ @_ "/>
    <numFmt numFmtId="169" formatCode="&quot;£&quot;#,##0;\-&quot;£&quot;#,##0"/>
    <numFmt numFmtId="170" formatCode="&quot;£&quot;#,##0;[Red]\-&quot;£&quot;#,##0"/>
    <numFmt numFmtId="171" formatCode="_-&quot;£&quot;* #,##0_-;\-&quot;£&quot;* #,##0_-;_-&quot;£&quot;* &quot;-&quot;_-;_-@_-"/>
    <numFmt numFmtId="172" formatCode="_-* #,##0_-;\-* #,##0_-;_-* &quot;-&quot;_-;_-@_-"/>
    <numFmt numFmtId="173" formatCode="_-&quot;£&quot;* #,##0.00_-;\-&quot;£&quot;* #,##0.00_-;_-&quot;£&quot;* &quot;-&quot;??_-;_-@_-"/>
    <numFmt numFmtId="174" formatCode="_-* #,##0.00_-;\-* #,##0.00_-;_-* &quot;-&quot;??_-;_-@_-"/>
    <numFmt numFmtId="175" formatCode="_(* #,##0_);_(* \(#,##0\);_(* &quot;-&quot;??_);_(@_)"/>
    <numFmt numFmtId="176" formatCode="0.000"/>
    <numFmt numFmtId="177" formatCode="0.0%"/>
    <numFmt numFmtId="178" formatCode="\$#,##0\ ;\(\$#,##0\)"/>
    <numFmt numFmtId="179" formatCode="_-&quot;$&quot;* #,##0_-;\-&quot;$&quot;* #,##0_-;_-&quot;$&quot;* &quot;-&quot;_-;_-@_-"/>
    <numFmt numFmtId="180" formatCode="_-&quot;$&quot;* #,##0.00_-;\-&quot;$&quot;* #,##0.00_-;_-&quot;$&quot;* &quot;-&quot;??_-;_-@_-"/>
    <numFmt numFmtId="181" formatCode="&quot;\&quot;#,##0;[Red]&quot;\&quot;\-#,##0"/>
    <numFmt numFmtId="182" formatCode="&quot;\&quot;#,##0.00;[Red]&quot;\&quot;\-#,##0.00"/>
    <numFmt numFmtId="183" formatCode="&quot;\&quot;#,##0;[Red]&quot;\&quot;&quot;\&quot;\-#,##0"/>
    <numFmt numFmtId="184" formatCode="#,##0\ &quot;$&quot;;[Red]\-#,##0\ &quot;$&quot;"/>
    <numFmt numFmtId="185" formatCode="&quot;VND&quot;#,##0_);[Red]\(&quot;VND&quot;#,##0\)"/>
    <numFmt numFmtId="186" formatCode="&quot;$&quot;#,##0.00"/>
    <numFmt numFmtId="187" formatCode="#\ ###\ ##0.0"/>
    <numFmt numFmtId="188" formatCode="#\ ###\ ###\ .00"/>
    <numFmt numFmtId="189" formatCode="#\ ###\ ###"/>
    <numFmt numFmtId="190" formatCode="0\ \ \ \ "/>
    <numFmt numFmtId="191" formatCode=";;;"/>
    <numFmt numFmtId="192" formatCode="&quot;L.&quot;\ #,##0;[Red]\-&quot;L.&quot;\ #,##0"/>
    <numFmt numFmtId="193" formatCode="&quot;L.&quot;\ #,##0.00;[Red]\-&quot;L.&quot;\ #,##0.00"/>
    <numFmt numFmtId="194" formatCode="_ * #,##0_)_L_._ ;_ * \(#,##0\)_L_._ ;_ * &quot;-&quot;_)_L_._ ;_ @_ "/>
    <numFmt numFmtId="195" formatCode="#,##0.00\ \ \ "/>
    <numFmt numFmtId="196" formatCode="&quot;￥&quot;#,##0;&quot;￥&quot;\-#,##0"/>
    <numFmt numFmtId="197" formatCode="#,##0.00\ "/>
    <numFmt numFmtId="198" formatCode="#,##0.00\ \ "/>
    <numFmt numFmtId="199" formatCode="_-* #,##0.0\ _F_-;\-* #,##0.0\ _F_-;_-* &quot;-&quot;??\ _F_-;_-@_-"/>
    <numFmt numFmtId="200" formatCode="&quot;€&quot;#,##0_);\(&quot;€&quot;#,##0\)"/>
    <numFmt numFmtId="201" formatCode="#,##0.00\ &quot;F&quot;;[Red]\-#,##0.00\ &quot;F&quot;"/>
    <numFmt numFmtId="202" formatCode="##,###.##"/>
    <numFmt numFmtId="203" formatCode="##.##%"/>
    <numFmt numFmtId="204" formatCode="##,##0.##"/>
    <numFmt numFmtId="205" formatCode="#0.##"/>
    <numFmt numFmtId="206" formatCode="##,###.####"/>
    <numFmt numFmtId="207" formatCode="###.###"/>
    <numFmt numFmtId="208" formatCode="###,###"/>
    <numFmt numFmtId="209" formatCode="#,###%"/>
    <numFmt numFmtId="210" formatCode="##,##0%"/>
    <numFmt numFmtId="211" formatCode="##.##"/>
    <numFmt numFmtId="212" formatCode="_ &quot;\&quot;* #,##0_ ;_ &quot;\&quot;* \-#,##0_ ;_ &quot;\&quot;* &quot;-&quot;_ ;_ @_ "/>
    <numFmt numFmtId="213" formatCode="_ &quot;\&quot;* #,##0.00_ ;_ &quot;\&quot;* \-#,##0.00_ ;_ &quot;\&quot;* &quot;-&quot;??_ ;_ @_ "/>
    <numFmt numFmtId="214" formatCode="#,##0.00\ &quot;F&quot;;\-#,##0.00\ &quot;F&quot;"/>
    <numFmt numFmtId="215" formatCode="_-* #,##0\ _F_-;\-* #,##0\ _F_-;_-* &quot;-&quot;\ _F_-;_-@_-"/>
    <numFmt numFmtId="216" formatCode="_-* #,##0.00\ &quot;F&quot;_-;\-* #,##0.00\ &quot;F&quot;_-;_-* &quot;-&quot;??\ &quot;F&quot;_-;_-@_-"/>
    <numFmt numFmtId="217" formatCode="#,##0.0_);\(#,##0.0\)"/>
    <numFmt numFmtId="218" formatCode="_-&quot;\&quot;* #,##0_-;\-&quot;\&quot;* #,##0_-;_-&quot;\&quot;* &quot;-&quot;_-;_-@_-"/>
    <numFmt numFmtId="219" formatCode="_-&quot;\&quot;* #,##0.00_-;\-&quot;\&quot;* #,##0.00_-;_-&quot;\&quot;* &quot;-&quot;??_-;_-@_-"/>
    <numFmt numFmtId="220" formatCode="\$#,##0.00_);\(\$#,##0.00\)"/>
    <numFmt numFmtId="221" formatCode="\$#,##0.00_);[Red]\(\$#,##0.00\)"/>
    <numFmt numFmtId="222" formatCode="_-&quot;IR£&quot;* #,##0.00_-;\-&quot;IR£&quot;* #,##0.00_-;_-&quot;IR£&quot;* &quot;-&quot;??_-;_-@_-"/>
    <numFmt numFmtId="223" formatCode="_(* #,##0,_);_(* \(#,##0,\);_(* &quot;-&quot;_);_(@_)"/>
    <numFmt numFmtId="224" formatCode="&quot;\&quot;#,##0.00;[Red]&quot;\&quot;&quot;\&quot;&quot;\&quot;&quot;\&quot;&quot;\&quot;&quot;\&quot;\-#,##0.00"/>
    <numFmt numFmtId="225" formatCode="_-* ###,0&quot;.&quot;00\ _F_B_-;\-* ###,0&quot;.&quot;00\ _F_B_-;_-* &quot;-&quot;??\ _F_B_-;_-@_-"/>
    <numFmt numFmtId="226" formatCode="&quot;\&quot;#,##0;&quot;\&quot;\-#,##0"/>
    <numFmt numFmtId="227" formatCode="0.00000000"/>
    <numFmt numFmtId="228" formatCode="_(&quot;.&quot;* #&quot;$&quot;##0_);_(&quot;.&quot;* \(#&quot;$&quot;##0\);_(&quot;.&quot;* &quot;-&quot;_);_(@_)"/>
    <numFmt numFmtId="229" formatCode="&quot;$&quot;#&quot;$&quot;##0_);\(&quot;$&quot;#&quot;$&quot;##0\)"/>
    <numFmt numFmtId="230" formatCode="&quot;$&quot;#&quot;$&quot;##0_);[Red]\(&quot;$&quot;#&quot;$&quot;##0\)"/>
    <numFmt numFmtId="231" formatCode="_-&quot;F&quot;\ * #,##0.0_-;_-&quot;F&quot;\ * #,##0.0\-;_-&quot;F&quot;\ * &quot;-&quot;??_-;_-@_-"/>
    <numFmt numFmtId="232" formatCode="###0"/>
    <numFmt numFmtId="233" formatCode="&quot;$&quot;#,##0.000_);[Red]\(&quot;$&quot;#,##0.00\)"/>
    <numFmt numFmtId="234" formatCode="&quot;¡Ì&quot;#,##0;[Red]\-&quot;¡Ì&quot;#,##0"/>
    <numFmt numFmtId="235" formatCode="#"/>
    <numFmt numFmtId="236" formatCode="_-* #,##0\ _V_N_D_-;\-* #,##0\ _V_N_D_-;_-* &quot;-&quot;\ _V_N_D_-;_-@_-"/>
    <numFmt numFmtId="237" formatCode="_-* #,##0.00\ _V_N_D_-;\-* #,##0.00\ _V_N_D_-;_-* &quot;-&quot;??\ _V_N_D_-;_-@_-"/>
    <numFmt numFmtId="238" formatCode="_ &quot;SFr.&quot;\ * #,##0_ ;_ &quot;SFr.&quot;\ * \-#,##0_ ;_ &quot;SFr.&quot;\ * &quot;-&quot;_ ;_ @_ "/>
    <numFmt numFmtId="239" formatCode="&quot;$&quot;#,##0;\-&quot;$&quot;#,##0"/>
    <numFmt numFmtId="240" formatCode="_-* #,##0\ _₫_-;\-* #,##0\ _₫_-;_-* &quot;-&quot;??\ _₫_-;_-@_-"/>
  </numFmts>
  <fonts count="222">
    <font>
      <sz val="10"/>
      <name val="Arial"/>
    </font>
    <font>
      <sz val="11"/>
      <color theme="1"/>
      <name val="Calibri"/>
      <family val="2"/>
      <scheme val="minor"/>
    </font>
    <font>
      <sz val="10"/>
      <name val="Arial"/>
      <family val="2"/>
    </font>
    <font>
      <b/>
      <sz val="9"/>
      <name val="Arial"/>
      <family val="2"/>
      <charset val="163"/>
    </font>
    <font>
      <b/>
      <sz val="9"/>
      <name val="Arial"/>
      <family val="2"/>
    </font>
    <font>
      <b/>
      <sz val="16"/>
      <name val="Arial"/>
      <family val="2"/>
      <charset val="163"/>
    </font>
    <font>
      <sz val="8"/>
      <name val="Arial"/>
      <family val="2"/>
      <charset val="163"/>
    </font>
    <font>
      <sz val="9"/>
      <name val="Arial"/>
      <family val="2"/>
    </font>
    <font>
      <sz val="8"/>
      <name val="Arial"/>
      <family val="2"/>
    </font>
    <font>
      <sz val="12"/>
      <name val="Times New Roman"/>
      <family val="1"/>
    </font>
    <font>
      <sz val="9"/>
      <name val="Times New Roman"/>
      <family val="1"/>
    </font>
    <font>
      <b/>
      <sz val="16"/>
      <name val="Times New Roman"/>
      <family val="1"/>
    </font>
    <font>
      <b/>
      <sz val="9"/>
      <name val="Times New Roman"/>
      <family val="1"/>
    </font>
    <font>
      <b/>
      <i/>
      <sz val="9"/>
      <name val="Times New Roman"/>
      <family val="1"/>
    </font>
    <font>
      <sz val="9"/>
      <name val="Arial"/>
      <family val="2"/>
      <charset val="163"/>
    </font>
    <font>
      <sz val="12"/>
      <name val="VNI-Times"/>
    </font>
    <font>
      <sz val="12"/>
      <name val=".VnTime"/>
      <family val="2"/>
    </font>
    <font>
      <sz val="12"/>
      <name val="돋움체"/>
      <family val="3"/>
      <charset val="129"/>
    </font>
    <font>
      <sz val="11"/>
      <name val="VNI-Times"/>
    </font>
    <font>
      <b/>
      <sz val="10"/>
      <name val="SVNtimes new roman"/>
      <family val="2"/>
    </font>
    <font>
      <sz val="9"/>
      <name val="ﾀﾞｯﾁ"/>
      <family val="3"/>
      <charset val="128"/>
    </font>
    <font>
      <sz val="12"/>
      <name val="????"/>
      <charset val="136"/>
    </font>
    <font>
      <sz val="10"/>
      <name val="AngsanaUPC"/>
      <family val="1"/>
    </font>
    <font>
      <sz val="10"/>
      <name val="Arial"/>
      <family val="2"/>
    </font>
    <font>
      <sz val="10"/>
      <name val="??"/>
      <family val="3"/>
      <charset val="129"/>
    </font>
    <font>
      <sz val="12"/>
      <name val="????"/>
      <family val="1"/>
      <charset val="136"/>
    </font>
    <font>
      <sz val="12"/>
      <name val="Courier"/>
      <family val="3"/>
    </font>
    <font>
      <sz val="12"/>
      <name val="|??¢¥¢¬¨Ï"/>
      <family val="1"/>
      <charset val="129"/>
    </font>
    <font>
      <sz val="14"/>
      <name val="??"/>
      <family val="3"/>
      <charset val="129"/>
    </font>
    <font>
      <sz val="14"/>
      <name val="뼻뮝"/>
      <family val="3"/>
      <charset val="129"/>
    </font>
    <font>
      <sz val="10"/>
      <name val="MS Sans Serif"/>
      <family val="2"/>
    </font>
    <font>
      <sz val="10"/>
      <name val=".VnTime"/>
      <family val="2"/>
    </font>
    <font>
      <sz val="10"/>
      <name val="VNI-Times"/>
    </font>
    <font>
      <sz val="10"/>
      <name val="MS Sans Serif"/>
      <family val="2"/>
    </font>
    <font>
      <sz val="12"/>
      <name val="???"/>
    </font>
    <font>
      <sz val="12"/>
      <name val=".VnArial"/>
      <family val="2"/>
    </font>
    <font>
      <sz val="11"/>
      <name val="‚l‚r ‚oƒSƒVƒbƒN"/>
      <family val="3"/>
      <charset val="128"/>
    </font>
    <font>
      <sz val="12"/>
      <name val="???"/>
      <family val="1"/>
      <charset val="129"/>
    </font>
    <font>
      <sz val="14"/>
      <name val="Terminal"/>
      <family val="3"/>
      <charset val="128"/>
    </font>
    <font>
      <sz val="11"/>
      <name val="–¾’©"/>
      <family val="1"/>
      <charset val="128"/>
    </font>
    <font>
      <sz val="14"/>
      <name val="VnTime"/>
    </font>
    <font>
      <sz val="11"/>
      <name val="돋움"/>
      <family val="3"/>
      <charset val="129"/>
    </font>
    <font>
      <b/>
      <u/>
      <sz val="14"/>
      <color indexed="8"/>
      <name val=".VnBook-AntiquaH"/>
      <family val="2"/>
    </font>
    <font>
      <sz val="11"/>
      <name val=".VnTime"/>
      <family val="2"/>
    </font>
    <font>
      <b/>
      <sz val="10"/>
      <name val=".VnTimeH"/>
      <family val="2"/>
    </font>
    <font>
      <b/>
      <sz val="10"/>
      <name val=".VnArial"/>
      <family val="2"/>
    </font>
    <font>
      <sz val="12"/>
      <name val="???"/>
      <family val="3"/>
    </font>
    <font>
      <sz val="12"/>
      <name val="바탕체"/>
      <family val="3"/>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4"/>
      <name val=".VnTimeH"/>
      <family val="2"/>
    </font>
    <font>
      <sz val="11"/>
      <color indexed="9"/>
      <name val="Calibri"/>
      <family val="2"/>
    </font>
    <font>
      <sz val="11"/>
      <color indexed="8"/>
      <name val="Calibri"/>
      <family val="2"/>
    </font>
    <font>
      <sz val="11"/>
      <color indexed="9"/>
      <name val="Calibri"/>
      <family val="2"/>
    </font>
    <font>
      <sz val="11"/>
      <name val="µ¸¿ò"/>
      <charset val="129"/>
    </font>
    <font>
      <sz val="12"/>
      <name val="¹UAAA¼"/>
      <family val="3"/>
      <charset val="129"/>
    </font>
    <font>
      <sz val="11"/>
      <name val="±¼¸²Ã¼"/>
      <family val="3"/>
      <charset val="129"/>
    </font>
    <font>
      <sz val="9"/>
      <name val="ＭＳ ゴシック"/>
      <family val="3"/>
      <charset val="128"/>
    </font>
    <font>
      <sz val="8"/>
      <name val="Times New Roman"/>
      <family val="1"/>
      <charset val="163"/>
    </font>
    <font>
      <sz val="12"/>
      <name val="¹ÙÅÁÃ¼"/>
      <charset val="129"/>
    </font>
    <font>
      <sz val="11"/>
      <color indexed="20"/>
      <name val="Calibri"/>
      <family val="2"/>
    </font>
    <font>
      <sz val="11"/>
      <name val=".VnArial"/>
      <family val="2"/>
    </font>
    <font>
      <sz val="12"/>
      <name val="Tms Rmn"/>
    </font>
    <font>
      <sz val="12"/>
      <name val="System"/>
      <family val="1"/>
      <charset val="129"/>
    </font>
    <font>
      <sz val="12"/>
      <name val="¹UAAA¼"/>
      <family val="3"/>
      <charset val="128"/>
    </font>
    <font>
      <sz val="12"/>
      <name val="µ¸¿òÃ¼"/>
      <family val="3"/>
      <charset val="129"/>
    </font>
    <font>
      <b/>
      <sz val="11"/>
      <color indexed="10"/>
      <name val="Calibri"/>
      <family val="2"/>
    </font>
    <font>
      <b/>
      <sz val="10"/>
      <name val="VNI-Times"/>
    </font>
    <font>
      <b/>
      <sz val="8"/>
      <color indexed="12"/>
      <name val="Arial"/>
      <family val="2"/>
    </font>
    <font>
      <sz val="8"/>
      <color indexed="8"/>
      <name val="Arial"/>
      <family val="2"/>
    </font>
    <font>
      <sz val="8"/>
      <name val="SVNtimes new roman"/>
      <family val="2"/>
    </font>
    <font>
      <b/>
      <sz val="11"/>
      <color indexed="9"/>
      <name val="Calibri"/>
      <family val="2"/>
    </font>
    <font>
      <sz val="10"/>
      <name val=".VnArial"/>
      <family val="2"/>
    </font>
    <font>
      <sz val="12"/>
      <name val="VNI-Aptima"/>
    </font>
    <font>
      <sz val="10"/>
      <name val="MS Serif"/>
      <family val="1"/>
    </font>
    <font>
      <b/>
      <sz val="10"/>
      <name val="VNI-Helve-Condense"/>
    </font>
    <font>
      <sz val="13"/>
      <name val=".VnTime"/>
      <family val="2"/>
    </font>
    <font>
      <sz val="11"/>
      <name val="VNcentury Gothic"/>
    </font>
    <font>
      <b/>
      <sz val="15"/>
      <name val="VNcentury Gothic"/>
    </font>
    <font>
      <sz val="12"/>
      <name val="SVNtimes new roman"/>
      <family val="2"/>
    </font>
    <font>
      <sz val="10"/>
      <name val="SVNtimes new roman"/>
    </font>
    <font>
      <sz val="10"/>
      <color indexed="8"/>
      <name val="Arial"/>
      <family val="2"/>
    </font>
    <font>
      <sz val="11"/>
      <name val="VNtimes new roman"/>
    </font>
    <font>
      <sz val="10"/>
      <name val="Arial CE"/>
      <charset val="238"/>
    </font>
    <font>
      <sz val="12"/>
      <name val=".VnTime"/>
      <family val="2"/>
    </font>
    <font>
      <b/>
      <sz val="11"/>
      <color indexed="8"/>
      <name val="Calibri"/>
      <family val="2"/>
    </font>
    <font>
      <sz val="10"/>
      <color indexed="16"/>
      <name val="MS Serif"/>
      <family val="1"/>
    </font>
    <font>
      <i/>
      <sz val="11"/>
      <color indexed="23"/>
      <name val="Calibri"/>
      <family val="2"/>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6"/>
      <color indexed="14"/>
      <name val="VNottawa"/>
      <family val="2"/>
    </font>
    <font>
      <sz val="11"/>
      <color indexed="17"/>
      <name val="Calibri"/>
      <family val="2"/>
    </font>
    <font>
      <sz val="10"/>
      <name val=".VnArialH"/>
      <family val="2"/>
    </font>
    <font>
      <b/>
      <sz val="12"/>
      <name val=".VnBook-AntiquaH"/>
      <family val="2"/>
    </font>
    <font>
      <b/>
      <sz val="12"/>
      <color indexed="9"/>
      <name val="Tms Rmn"/>
    </font>
    <font>
      <b/>
      <sz val="12"/>
      <name val="Arial"/>
      <family val="2"/>
    </font>
    <font>
      <b/>
      <sz val="15"/>
      <color indexed="62"/>
      <name val="Calibri"/>
      <family val="2"/>
    </font>
    <font>
      <b/>
      <sz val="13"/>
      <color indexed="62"/>
      <name val="Calibri"/>
      <family val="2"/>
    </font>
    <font>
      <b/>
      <sz val="11"/>
      <color indexed="62"/>
      <name val="Calibri"/>
      <family val="2"/>
    </font>
    <font>
      <b/>
      <sz val="18"/>
      <name val="Arial"/>
      <family val="2"/>
      <charset val="163"/>
    </font>
    <font>
      <b/>
      <sz val="12"/>
      <name val="Arial"/>
      <family val="2"/>
      <charset val="163"/>
    </font>
    <font>
      <b/>
      <sz val="8"/>
      <name val="MS Sans Serif"/>
      <family val="2"/>
    </font>
    <font>
      <b/>
      <sz val="10"/>
      <name val=".VnTime"/>
      <family val="2"/>
    </font>
    <font>
      <b/>
      <sz val="14"/>
      <name val=".VnTimeH"/>
      <family val="2"/>
    </font>
    <font>
      <sz val="12"/>
      <name val="??"/>
      <family val="1"/>
      <charset val="129"/>
    </font>
    <font>
      <sz val="10"/>
      <name val="?? ??"/>
      <family val="1"/>
      <charset val="136"/>
    </font>
    <font>
      <sz val="10"/>
      <name val=" "/>
      <family val="1"/>
      <charset val="136"/>
    </font>
    <font>
      <sz val="11"/>
      <color indexed="62"/>
      <name val="Calibri"/>
      <family val="2"/>
    </font>
    <font>
      <sz val="10"/>
      <name val="VNI-Helve"/>
    </font>
    <font>
      <sz val="12"/>
      <name val="VNTime"/>
      <family val="2"/>
    </font>
    <font>
      <sz val="11"/>
      <color indexed="10"/>
      <name val="Calibri"/>
      <family val="2"/>
    </font>
    <font>
      <sz val="8"/>
      <name val="VNarial"/>
      <family val="2"/>
    </font>
    <font>
      <sz val="10"/>
      <name val="Helv"/>
    </font>
    <font>
      <sz val="9"/>
      <color indexed="8"/>
      <name val="Arial"/>
      <family val="2"/>
      <charset val="163"/>
    </font>
    <font>
      <sz val="12"/>
      <name val="Arial"/>
      <family val="2"/>
    </font>
    <font>
      <sz val="9"/>
      <name val="Tahoma"/>
      <family val="2"/>
    </font>
    <font>
      <sz val="11"/>
      <color indexed="19"/>
      <name val="Calibri"/>
      <family val="2"/>
    </font>
    <font>
      <sz val="13"/>
      <name val=".VnTime"/>
      <family val="2"/>
    </font>
    <font>
      <sz val="10"/>
      <name val="Times New Roman"/>
      <family val="1"/>
      <charset val="163"/>
    </font>
    <font>
      <sz val="7"/>
      <name val="Small Fonts"/>
      <family val="2"/>
    </font>
    <font>
      <sz val="10"/>
      <name val="VNtimes new roman"/>
      <family val="1"/>
    </font>
    <font>
      <sz val="12"/>
      <name val="바탕체"/>
      <family val="1"/>
      <charset val="129"/>
    </font>
    <font>
      <b/>
      <sz val="11"/>
      <name val="Arial"/>
      <family val="2"/>
    </font>
    <font>
      <sz val="10"/>
      <name val="Times New Roman"/>
      <family val="1"/>
    </font>
    <font>
      <b/>
      <sz val="11"/>
      <color indexed="63"/>
      <name val="Calibri"/>
      <family val="2"/>
    </font>
    <font>
      <sz val="12"/>
      <name val="Helv"/>
      <family val="2"/>
    </font>
    <font>
      <b/>
      <sz val="10"/>
      <name val="MS Sans Serif"/>
      <family val="2"/>
    </font>
    <font>
      <sz val="8"/>
      <name val="Wingdings"/>
      <charset val="2"/>
    </font>
    <font>
      <sz val="8"/>
      <name val="Helv"/>
    </font>
    <font>
      <b/>
      <sz val="12"/>
      <color indexed="8"/>
      <name val="Arial"/>
      <family val="2"/>
      <charset val="163"/>
    </font>
    <font>
      <b/>
      <i/>
      <sz val="12"/>
      <color indexed="8"/>
      <name val="Arial"/>
      <family val="2"/>
      <charset val="163"/>
    </font>
    <font>
      <sz val="12"/>
      <color indexed="8"/>
      <name val="Arial"/>
      <family val="2"/>
      <charset val="163"/>
    </font>
    <font>
      <sz val="10"/>
      <color indexed="8"/>
      <name val="Arial"/>
      <family val="2"/>
      <charset val="163"/>
    </font>
    <font>
      <i/>
      <sz val="12"/>
      <color indexed="8"/>
      <name val="Arial"/>
      <family val="2"/>
      <charset val="163"/>
    </font>
    <font>
      <sz val="19"/>
      <color indexed="48"/>
      <name val="Arial"/>
      <family val="2"/>
      <charset val="163"/>
    </font>
    <font>
      <sz val="12"/>
      <color indexed="14"/>
      <name val="Arial"/>
      <family val="2"/>
      <charset val="163"/>
    </font>
    <font>
      <sz val="11"/>
      <name val="3C_Times_T"/>
    </font>
    <font>
      <b/>
      <sz val="18"/>
      <color indexed="62"/>
      <name val="Cambria"/>
      <family val="1"/>
    </font>
    <font>
      <u/>
      <sz val="11"/>
      <color indexed="12"/>
      <name val=".VnArial"/>
      <family val="2"/>
    </font>
    <font>
      <sz val="8"/>
      <name val="MS Sans Serif"/>
      <family val="2"/>
    </font>
    <font>
      <b/>
      <sz val="10.5"/>
      <name val=".VnAvantH"/>
      <family val="2"/>
    </font>
    <font>
      <b/>
      <sz val="18"/>
      <name val="Arial"/>
      <family val="2"/>
    </font>
    <font>
      <sz val="10"/>
      <name val="3C_Times_T"/>
    </font>
    <font>
      <sz val="11"/>
      <color indexed="32"/>
      <name val="VNI-Times"/>
    </font>
    <font>
      <b/>
      <sz val="8"/>
      <color indexed="8"/>
      <name val="Helv"/>
    </font>
    <font>
      <sz val="14"/>
      <name val=".VnTime"/>
      <family val="2"/>
    </font>
    <font>
      <sz val="10"/>
      <name val="VNI-Centur"/>
    </font>
    <font>
      <b/>
      <sz val="13"/>
      <name val=".VnTimeH"/>
      <family val="2"/>
    </font>
    <font>
      <sz val="10"/>
      <name val="VNI-Univer"/>
    </font>
    <font>
      <sz val="10"/>
      <name val=".VnArial"/>
      <family val="2"/>
    </font>
    <font>
      <sz val="11"/>
      <name val=".VnAvant"/>
      <family val="2"/>
    </font>
    <font>
      <b/>
      <sz val="13"/>
      <color indexed="8"/>
      <name val=".VnTimeH"/>
      <family val="2"/>
    </font>
    <font>
      <sz val="9.5"/>
      <name val=".VnBlackH"/>
      <family val="2"/>
    </font>
    <font>
      <b/>
      <sz val="10"/>
      <name val=".VnBahamasBH"/>
      <family val="2"/>
    </font>
    <font>
      <b/>
      <sz val="11"/>
      <name val=".VnArialH"/>
      <family val="2"/>
    </font>
    <font>
      <b/>
      <sz val="18"/>
      <color indexed="62"/>
      <name val="Cambria"/>
      <family val="2"/>
    </font>
    <font>
      <b/>
      <sz val="10"/>
      <name val=".VnArialH"/>
      <family val="2"/>
    </font>
    <font>
      <b/>
      <sz val="11"/>
      <color indexed="8"/>
      <name val="Calibri"/>
      <family val="2"/>
    </font>
    <font>
      <sz val="9"/>
      <name val="VNswitzerlandCondensed"/>
      <family val="2"/>
    </font>
    <font>
      <sz val="10"/>
      <name val="VNI-Helve-Condense"/>
    </font>
    <font>
      <sz val="10"/>
      <name val="VNtimes new roman"/>
    </font>
    <font>
      <sz val="14"/>
      <name val="VnTime"/>
      <family val="2"/>
    </font>
    <font>
      <sz val="8"/>
      <name val=".VnTime"/>
      <family val="2"/>
    </font>
    <font>
      <b/>
      <sz val="8"/>
      <name val="VN Helvetica"/>
    </font>
    <font>
      <b/>
      <sz val="12"/>
      <name val=".VnTime"/>
      <family val="2"/>
    </font>
    <font>
      <b/>
      <sz val="10"/>
      <name val="VN AvantGBook"/>
    </font>
    <font>
      <b/>
      <sz val="16"/>
      <name val=".VnTime"/>
      <family val="2"/>
    </font>
    <font>
      <sz val="10"/>
      <name val=".VnTime"/>
      <family val="2"/>
    </font>
    <font>
      <sz val="9"/>
      <name val=".VnTime"/>
      <family val="2"/>
    </font>
    <font>
      <b/>
      <sz val="14"/>
      <color indexed="17"/>
      <name val=".VnAvantH"/>
      <family val="2"/>
    </font>
    <font>
      <b/>
      <i/>
      <sz val="12"/>
      <name val=".VnTime"/>
      <family val="2"/>
    </font>
    <font>
      <sz val="14"/>
      <name val=".VnArial"/>
      <family val="2"/>
    </font>
    <font>
      <sz val="12"/>
      <name val="뼻뮝"/>
      <family val="1"/>
      <charset val="129"/>
    </font>
    <font>
      <sz val="10"/>
      <name val="명조"/>
      <family val="3"/>
      <charset val="129"/>
    </font>
    <font>
      <sz val="10"/>
      <name val="Helv"/>
      <family val="2"/>
    </font>
    <font>
      <sz val="10"/>
      <name val="明朝"/>
      <family val="1"/>
      <charset val="128"/>
    </font>
    <font>
      <sz val="10"/>
      <name val="ＭＳ Ｐゴシック"/>
      <family val="3"/>
      <charset val="128"/>
    </font>
    <font>
      <sz val="10"/>
      <name val=" "/>
      <family val="1"/>
    </font>
    <font>
      <b/>
      <sz val="8"/>
      <name val="Arial"/>
      <family val="2"/>
    </font>
    <font>
      <b/>
      <u val="singleAccounting"/>
      <sz val="8"/>
      <name val="Arial"/>
      <family val="2"/>
    </font>
    <font>
      <sz val="8.5"/>
      <name val="Arial"/>
      <family val="2"/>
    </font>
    <font>
      <i/>
      <sz val="9"/>
      <name val="Arial"/>
      <family val="2"/>
    </font>
    <font>
      <b/>
      <u/>
      <sz val="9"/>
      <name val="Arial"/>
      <family val="2"/>
    </font>
    <font>
      <b/>
      <u/>
      <sz val="12"/>
      <name val="Times New Roman"/>
      <family val="1"/>
    </font>
    <font>
      <b/>
      <sz val="12"/>
      <name val="Times New Roman"/>
      <family val="1"/>
    </font>
    <font>
      <b/>
      <sz val="36"/>
      <name val="Times New Roman"/>
      <family val="1"/>
    </font>
    <font>
      <sz val="36"/>
      <name val="Times New Roman"/>
      <family val="1"/>
    </font>
    <font>
      <b/>
      <sz val="13"/>
      <name val="Times New Roman"/>
      <family val="1"/>
    </font>
    <font>
      <sz val="13"/>
      <name val="Times New Roman"/>
      <family val="1"/>
    </font>
    <font>
      <sz val="13"/>
      <color indexed="9"/>
      <name val="Times New Roman"/>
      <family val="1"/>
    </font>
    <font>
      <i/>
      <sz val="9"/>
      <name val="Times New Roman"/>
      <family val="1"/>
    </font>
    <font>
      <b/>
      <u val="singleAccounting"/>
      <sz val="9"/>
      <name val="Times New Roman"/>
      <family val="1"/>
    </font>
    <font>
      <b/>
      <sz val="14"/>
      <name val="Times New Roman"/>
      <family val="1"/>
    </font>
    <font>
      <i/>
      <sz val="12"/>
      <name val="Times New Roman"/>
      <family val="1"/>
    </font>
    <font>
      <b/>
      <sz val="10"/>
      <name val="Times New Roman"/>
      <family val="1"/>
    </font>
    <font>
      <b/>
      <u val="singleAccounting"/>
      <sz val="8.5"/>
      <name val="Arial"/>
      <family val="2"/>
    </font>
    <font>
      <b/>
      <sz val="14"/>
      <name val="Arial"/>
      <family val="2"/>
      <charset val="163"/>
    </font>
    <font>
      <b/>
      <u/>
      <sz val="9"/>
      <name val="Arial"/>
      <family val="2"/>
      <charset val="163"/>
    </font>
    <font>
      <b/>
      <sz val="8"/>
      <name val="Arial"/>
      <family val="2"/>
      <charset val="163"/>
    </font>
    <font>
      <b/>
      <u val="singleAccounting"/>
      <sz val="8"/>
      <name val="Arial"/>
      <family val="2"/>
      <charset val="163"/>
    </font>
    <font>
      <b/>
      <sz val="9"/>
      <name val="Times New Roman"/>
      <family val="1"/>
      <charset val="163"/>
    </font>
    <font>
      <sz val="8"/>
      <name val="Times New Roman"/>
      <family val="1"/>
    </font>
    <font>
      <b/>
      <u val="singleAccounting"/>
      <sz val="8"/>
      <name val="Times New Roman"/>
      <family val="1"/>
    </font>
    <font>
      <sz val="11"/>
      <color theme="1"/>
      <name val="Calibri"/>
      <family val="2"/>
      <charset val="163"/>
      <scheme val="minor"/>
    </font>
    <font>
      <sz val="8"/>
      <name val="Calibri"/>
      <family val="2"/>
      <scheme val="minor"/>
    </font>
    <font>
      <b/>
      <i/>
      <sz val="10"/>
      <name val="Times New Roman"/>
      <family val="1"/>
    </font>
    <font>
      <b/>
      <i/>
      <sz val="9"/>
      <name val="Arial"/>
      <family val="2"/>
    </font>
    <font>
      <b/>
      <i/>
      <sz val="9"/>
      <name val="Arial"/>
      <family val="2"/>
      <charset val="163"/>
    </font>
    <font>
      <sz val="8.5"/>
      <name val="Arial"/>
      <family val="2"/>
      <charset val="163"/>
    </font>
    <font>
      <b/>
      <u val="singleAccounting"/>
      <sz val="9"/>
      <name val="Arial"/>
      <family val="2"/>
    </font>
    <font>
      <b/>
      <sz val="8"/>
      <name val="Times New Roman"/>
      <family val="1"/>
    </font>
    <font>
      <b/>
      <sz val="9"/>
      <color rgb="FFFF0000"/>
      <name val="Arial"/>
      <family val="2"/>
    </font>
    <font>
      <sz val="9"/>
      <color rgb="FFFF0000"/>
      <name val="Arial"/>
      <family val="2"/>
    </font>
    <font>
      <b/>
      <u val="singleAccounting"/>
      <sz val="10"/>
      <name val="Times New Roman"/>
      <family val="1"/>
    </font>
    <font>
      <sz val="11"/>
      <name val="Calibri"/>
      <family val="2"/>
      <scheme val="minor"/>
    </font>
  </fonts>
  <fills count="58">
    <fill>
      <patternFill patternType="none"/>
    </fill>
    <fill>
      <patternFill patternType="gray125"/>
    </fill>
    <fill>
      <patternFill patternType="solid">
        <fgColor indexed="22"/>
        <bgColor indexed="64"/>
      </patternFill>
    </fill>
    <fill>
      <patternFill patternType="solid">
        <fgColor indexed="22"/>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54"/>
      </patternFill>
    </fill>
    <fill>
      <patternFill patternType="solid">
        <fgColor indexed="49"/>
      </patternFill>
    </fill>
    <fill>
      <patternFill patternType="solid">
        <fgColor indexed="27"/>
        <bgColor indexed="27"/>
      </patternFill>
    </fill>
    <fill>
      <patternFill patternType="solid">
        <fgColor indexed="10"/>
      </patternFill>
    </fill>
    <fill>
      <patternFill patternType="solid">
        <fgColor indexed="47"/>
        <bgColor indexed="47"/>
      </patternFill>
    </fill>
    <fill>
      <patternFill patternType="solid">
        <fgColor indexed="46"/>
      </patternFill>
    </fill>
    <fill>
      <patternFill patternType="solid">
        <f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solid">
        <fgColor indexed="9"/>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58"/>
        <bgColor indexed="64"/>
      </patternFill>
    </fill>
    <fill>
      <patternFill patternType="solid">
        <fgColor indexed="55"/>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
      <patternFill patternType="solid">
        <fgColor rgb="FFFFFF0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hair">
        <color indexed="64"/>
      </left>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thick">
        <color indexed="64"/>
      </left>
      <right/>
      <top style="thick">
        <color indexed="64"/>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style="thin">
        <color indexed="64"/>
      </bottom>
      <diagonal/>
    </border>
    <border>
      <left/>
      <right/>
      <top/>
      <bottom style="double">
        <color indexed="1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double">
        <color indexed="64"/>
      </top>
      <bottom/>
      <diagonal/>
    </border>
    <border>
      <left/>
      <right style="medium">
        <color indexed="0"/>
      </right>
      <top/>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56"/>
      </top>
      <bottom style="double">
        <color indexed="56"/>
      </bottom>
      <diagonal/>
    </border>
    <border>
      <left style="medium">
        <color indexed="64"/>
      </left>
      <right style="thin">
        <color indexed="64"/>
      </right>
      <top/>
      <bottom/>
      <diagonal/>
    </border>
    <border>
      <left style="thin">
        <color indexed="64"/>
      </left>
      <right style="thin">
        <color indexed="64"/>
      </right>
      <top/>
      <bottom/>
      <diagonal/>
    </border>
    <border>
      <left style="hair">
        <color indexed="13"/>
      </left>
      <right style="hair">
        <color indexed="13"/>
      </right>
      <top style="hair">
        <color indexed="13"/>
      </top>
      <bottom style="hair">
        <color indexed="13"/>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8"/>
      </top>
      <bottom style="hair">
        <color indexed="8"/>
      </bottom>
      <diagonal/>
    </border>
    <border>
      <left style="thin">
        <color indexed="64"/>
      </left>
      <right style="thin">
        <color indexed="64"/>
      </right>
      <top style="hair">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hair">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style="hair">
        <color indexed="8"/>
      </top>
      <bottom/>
      <diagonal/>
    </border>
    <border>
      <left/>
      <right/>
      <top style="hair">
        <color auto="1"/>
      </top>
      <bottom style="hair">
        <color auto="1"/>
      </bottom>
      <diagonal/>
    </border>
    <border>
      <left/>
      <right/>
      <top style="hair">
        <color auto="1"/>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1331">
    <xf numFmtId="0" fontId="0" fillId="0" borderId="0"/>
    <xf numFmtId="179" fontId="15" fillId="0" borderId="0" applyFont="0" applyFill="0" applyBorder="0" applyAlignment="0" applyProtection="0"/>
    <xf numFmtId="0" fontId="16" fillId="0" borderId="0" applyNumberFormat="0" applyFill="0" applyBorder="0" applyAlignment="0" applyProtection="0"/>
    <xf numFmtId="3" fontId="17" fillId="0" borderId="1"/>
    <xf numFmtId="0" fontId="18" fillId="0" borderId="0"/>
    <xf numFmtId="203" fontId="19" fillId="0" borderId="2">
      <alignment horizontal="center"/>
      <protection hidden="1"/>
    </xf>
    <xf numFmtId="38" fontId="20" fillId="0" borderId="0" applyFont="0" applyFill="0" applyBorder="0" applyAlignment="0" applyProtection="0"/>
    <xf numFmtId="180" fontId="21" fillId="0" borderId="0" applyFont="0" applyFill="0" applyBorder="0" applyAlignment="0" applyProtection="0"/>
    <xf numFmtId="0" fontId="22" fillId="0" borderId="0" applyFont="0" applyFill="0" applyBorder="0" applyAlignment="0" applyProtection="0"/>
    <xf numFmtId="183" fontId="23" fillId="0" borderId="0" applyFont="0" applyFill="0" applyBorder="0" applyAlignment="0" applyProtection="0"/>
    <xf numFmtId="0" fontId="23" fillId="0" borderId="0" applyNumberFormat="0" applyFill="0" applyBorder="0" applyAlignment="0" applyProtection="0"/>
    <xf numFmtId="168" fontId="22" fillId="0" borderId="0" applyFont="0" applyFill="0" applyBorder="0" applyAlignment="0" applyProtection="0"/>
    <xf numFmtId="0" fontId="24" fillId="0" borderId="3"/>
    <xf numFmtId="167" fontId="22" fillId="0" borderId="0" applyFont="0" applyFill="0" applyBorder="0" applyAlignment="0" applyProtection="0"/>
    <xf numFmtId="172" fontId="25" fillId="0" borderId="0" applyFont="0" applyFill="0" applyBorder="0" applyAlignment="0" applyProtection="0"/>
    <xf numFmtId="174" fontId="25" fillId="0" borderId="0" applyFont="0" applyFill="0" applyBorder="0" applyAlignment="0" applyProtection="0"/>
    <xf numFmtId="174" fontId="21" fillId="0" borderId="0" applyFont="0" applyFill="0" applyBorder="0" applyAlignment="0" applyProtection="0"/>
    <xf numFmtId="6" fontId="26" fillId="0" borderId="0" applyFont="0" applyFill="0" applyBorder="0" applyAlignment="0" applyProtection="0"/>
    <xf numFmtId="0" fontId="22"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7" fillId="0" borderId="0"/>
    <xf numFmtId="40" fontId="28" fillId="0" borderId="0" applyFont="0" applyFill="0" applyBorder="0" applyAlignment="0" applyProtection="0"/>
    <xf numFmtId="38" fontId="29" fillId="0" borderId="0" applyFont="0" applyFill="0" applyBorder="0" applyAlignment="0" applyProtection="0"/>
    <xf numFmtId="0" fontId="23" fillId="0" borderId="0" applyNumberFormat="0" applyFill="0" applyBorder="0" applyAlignment="0" applyProtection="0"/>
    <xf numFmtId="0" fontId="23" fillId="0" borderId="0"/>
    <xf numFmtId="215" fontId="16" fillId="0" borderId="0" applyFont="0" applyFill="0" applyBorder="0" applyAlignment="0" applyProtection="0"/>
    <xf numFmtId="0" fontId="30" fillId="0" borderId="0"/>
    <xf numFmtId="0" fontId="30" fillId="0" borderId="0" applyFont="0" applyFill="0" applyBorder="0" applyAlignment="0" applyProtection="0"/>
    <xf numFmtId="0" fontId="31" fillId="0" borderId="0" applyNumberFormat="0" applyFill="0" applyBorder="0" applyAlignment="0" applyProtection="0"/>
    <xf numFmtId="42" fontId="32"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9" fillId="0" borderId="0"/>
    <xf numFmtId="0" fontId="33" fillId="0" borderId="0"/>
    <xf numFmtId="42" fontId="32" fillId="0" borderId="0" applyFont="0" applyFill="0" applyBorder="0" applyAlignment="0" applyProtection="0"/>
    <xf numFmtId="179" fontId="15" fillId="0" borderId="0" applyFont="0" applyFill="0" applyBorder="0" applyAlignment="0" applyProtection="0"/>
    <xf numFmtId="174" fontId="15" fillId="0" borderId="0" applyFont="0" applyFill="0" applyBorder="0" applyAlignment="0" applyProtection="0"/>
    <xf numFmtId="237" fontId="32" fillId="0" borderId="0" applyFont="0" applyFill="0" applyBorder="0" applyAlignment="0" applyProtection="0"/>
    <xf numFmtId="172" fontId="15" fillId="0" borderId="0" applyFont="0" applyFill="0" applyBorder="0" applyAlignment="0" applyProtection="0"/>
    <xf numFmtId="42" fontId="32" fillId="0" borderId="0" applyFont="0" applyFill="0" applyBorder="0" applyAlignment="0" applyProtection="0"/>
    <xf numFmtId="237" fontId="32" fillId="0" borderId="0" applyFont="0" applyFill="0" applyBorder="0" applyAlignment="0" applyProtection="0"/>
    <xf numFmtId="174" fontId="15" fillId="0" borderId="0" applyFont="0" applyFill="0" applyBorder="0" applyAlignment="0" applyProtection="0"/>
    <xf numFmtId="236" fontId="32" fillId="0" borderId="0" applyFont="0" applyFill="0" applyBorder="0" applyAlignment="0" applyProtection="0"/>
    <xf numFmtId="172" fontId="15" fillId="0" borderId="0" applyFont="0" applyFill="0" applyBorder="0" applyAlignment="0" applyProtection="0"/>
    <xf numFmtId="174" fontId="15" fillId="0" borderId="0" applyFont="0" applyFill="0" applyBorder="0" applyAlignment="0" applyProtection="0"/>
    <xf numFmtId="236" fontId="32" fillId="0" borderId="0" applyFont="0" applyFill="0" applyBorder="0" applyAlignment="0" applyProtection="0"/>
    <xf numFmtId="237" fontId="32" fillId="0" borderId="0" applyFont="0" applyFill="0" applyBorder="0" applyAlignment="0" applyProtection="0"/>
    <xf numFmtId="172" fontId="15" fillId="0" borderId="0" applyFont="0" applyFill="0" applyBorder="0" applyAlignment="0" applyProtection="0"/>
    <xf numFmtId="179" fontId="15" fillId="0" borderId="0" applyFont="0" applyFill="0" applyBorder="0" applyAlignment="0" applyProtection="0"/>
    <xf numFmtId="172" fontId="15" fillId="0" borderId="0" applyFont="0" applyFill="0" applyBorder="0" applyAlignment="0" applyProtection="0"/>
    <xf numFmtId="236" fontId="32" fillId="0" borderId="0" applyFont="0" applyFill="0" applyBorder="0" applyAlignment="0" applyProtection="0"/>
    <xf numFmtId="237" fontId="32" fillId="0" borderId="0" applyFont="0" applyFill="0" applyBorder="0" applyAlignment="0" applyProtection="0"/>
    <xf numFmtId="179" fontId="15" fillId="0" borderId="0" applyFont="0" applyFill="0" applyBorder="0" applyAlignment="0" applyProtection="0"/>
    <xf numFmtId="174" fontId="15" fillId="0" borderId="0" applyFont="0" applyFill="0" applyBorder="0" applyAlignment="0" applyProtection="0"/>
    <xf numFmtId="0" fontId="31" fillId="0" borderId="0" applyNumberFormat="0" applyFill="0" applyBorder="0" applyAlignment="0" applyProtection="0"/>
    <xf numFmtId="212" fontId="34" fillId="0" borderId="0" applyFont="0" applyFill="0" applyBorder="0" applyAlignment="0" applyProtection="0"/>
    <xf numFmtId="232" fontId="35" fillId="0" borderId="0" applyFont="0" applyFill="0" applyBorder="0" applyAlignment="0" applyProtection="0"/>
    <xf numFmtId="6" fontId="26" fillId="0" borderId="0" applyFont="0" applyFill="0" applyBorder="0" applyAlignment="0" applyProtection="0"/>
    <xf numFmtId="180" fontId="7" fillId="0" borderId="0" applyFont="0" applyFill="0" applyBorder="0" applyAlignment="0" applyProtection="0"/>
    <xf numFmtId="179" fontId="7" fillId="0" borderId="0" applyFont="0" applyFill="0" applyBorder="0" applyAlignment="0" applyProtection="0"/>
    <xf numFmtId="6" fontId="26" fillId="0" borderId="0" applyFont="0" applyFill="0" applyBorder="0" applyAlignment="0" applyProtection="0"/>
    <xf numFmtId="180" fontId="7" fillId="0" borderId="0" applyFont="0" applyFill="0" applyBorder="0" applyAlignment="0" applyProtection="0"/>
    <xf numFmtId="182" fontId="36" fillId="0" borderId="0" applyFont="0" applyFill="0" applyBorder="0" applyAlignment="0" applyProtection="0"/>
    <xf numFmtId="181" fontId="36" fillId="0" borderId="0" applyFont="0" applyFill="0" applyBorder="0" applyAlignment="0" applyProtection="0"/>
    <xf numFmtId="229" fontId="31" fillId="0" borderId="0" applyFont="0" applyFill="0" applyBorder="0" applyAlignment="0" applyProtection="0"/>
    <xf numFmtId="181" fontId="37" fillId="0" borderId="0" applyFont="0" applyFill="0" applyBorder="0" applyAlignment="0" applyProtection="0"/>
    <xf numFmtId="0" fontId="39" fillId="0" borderId="0"/>
    <xf numFmtId="0" fontId="38" fillId="0" borderId="0"/>
    <xf numFmtId="0" fontId="130" fillId="0" borderId="0"/>
    <xf numFmtId="1" fontId="40" fillId="0" borderId="1" applyBorder="0" applyAlignment="0">
      <alignment horizontal="center"/>
    </xf>
    <xf numFmtId="0" fontId="41" fillId="0" borderId="0"/>
    <xf numFmtId="3" fontId="17" fillId="0" borderId="1"/>
    <xf numFmtId="3" fontId="17" fillId="0" borderId="1"/>
    <xf numFmtId="212" fontId="34" fillId="0" borderId="0" applyFont="0" applyFill="0" applyBorder="0" applyAlignment="0" applyProtection="0"/>
    <xf numFmtId="0" fontId="42" fillId="2" borderId="0"/>
    <xf numFmtId="0" fontId="42" fillId="2" borderId="0"/>
    <xf numFmtId="0" fontId="43" fillId="2" borderId="0"/>
    <xf numFmtId="0" fontId="42" fillId="2" borderId="0"/>
    <xf numFmtId="0" fontId="42" fillId="2" borderId="0"/>
    <xf numFmtId="0" fontId="43" fillId="2" borderId="0"/>
    <xf numFmtId="0" fontId="44" fillId="0" borderId="4" applyFont="0" applyAlignment="0">
      <alignment horizontal="left"/>
    </xf>
    <xf numFmtId="0" fontId="43" fillId="2" borderId="0"/>
    <xf numFmtId="0" fontId="43" fillId="2" borderId="0"/>
    <xf numFmtId="0" fontId="43" fillId="2" borderId="0"/>
    <xf numFmtId="0" fontId="43" fillId="2" borderId="0"/>
    <xf numFmtId="0" fontId="43" fillId="2" borderId="0"/>
    <xf numFmtId="0" fontId="42" fillId="2" borderId="0"/>
    <xf numFmtId="0" fontId="43" fillId="2" borderId="0"/>
    <xf numFmtId="0" fontId="43" fillId="2" borderId="0"/>
    <xf numFmtId="0" fontId="42" fillId="2" borderId="0"/>
    <xf numFmtId="0" fontId="42" fillId="2" borderId="0"/>
    <xf numFmtId="0" fontId="43" fillId="2" borderId="0"/>
    <xf numFmtId="0" fontId="42" fillId="2" borderId="0"/>
    <xf numFmtId="0" fontId="42" fillId="2" borderId="0"/>
    <xf numFmtId="0" fontId="43" fillId="2" borderId="0"/>
    <xf numFmtId="0" fontId="42" fillId="2" borderId="0"/>
    <xf numFmtId="0" fontId="42" fillId="2" borderId="0"/>
    <xf numFmtId="0" fontId="43" fillId="2" borderId="0"/>
    <xf numFmtId="0" fontId="42" fillId="2" borderId="0"/>
    <xf numFmtId="0" fontId="42" fillId="2" borderId="0"/>
    <xf numFmtId="0" fontId="42" fillId="2" borderId="0"/>
    <xf numFmtId="0" fontId="43" fillId="2" borderId="0"/>
    <xf numFmtId="0" fontId="43" fillId="2" borderId="0"/>
    <xf numFmtId="0" fontId="43" fillId="2" borderId="0"/>
    <xf numFmtId="0" fontId="42" fillId="2" borderId="0"/>
    <xf numFmtId="0" fontId="43" fillId="2" borderId="0"/>
    <xf numFmtId="0" fontId="43"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3" fillId="2" borderId="0"/>
    <xf numFmtId="0" fontId="42" fillId="2" borderId="0"/>
    <xf numFmtId="0" fontId="42" fillId="2" borderId="0"/>
    <xf numFmtId="0" fontId="43" fillId="2" borderId="0"/>
    <xf numFmtId="0" fontId="42" fillId="2" borderId="0"/>
    <xf numFmtId="0" fontId="42" fillId="2" borderId="0"/>
    <xf numFmtId="0" fontId="43"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2" fillId="2" borderId="0"/>
    <xf numFmtId="0" fontId="43" fillId="2" borderId="0"/>
    <xf numFmtId="0" fontId="43" fillId="2" borderId="0"/>
    <xf numFmtId="0" fontId="42" fillId="2" borderId="0"/>
    <xf numFmtId="0" fontId="42" fillId="2" borderId="0"/>
    <xf numFmtId="0" fontId="43" fillId="2" borderId="0"/>
    <xf numFmtId="0" fontId="42" fillId="2" borderId="0"/>
    <xf numFmtId="0" fontId="42" fillId="2" borderId="0"/>
    <xf numFmtId="0" fontId="43" fillId="2" borderId="0"/>
    <xf numFmtId="0" fontId="43" fillId="2" borderId="0"/>
    <xf numFmtId="0" fontId="42" fillId="2" borderId="0"/>
    <xf numFmtId="0" fontId="43" fillId="2" borderId="0"/>
    <xf numFmtId="0" fontId="42" fillId="2" borderId="0"/>
    <xf numFmtId="0" fontId="43" fillId="2" borderId="0"/>
    <xf numFmtId="0" fontId="16" fillId="2" borderId="0"/>
    <xf numFmtId="0" fontId="43" fillId="2" borderId="0"/>
    <xf numFmtId="0" fontId="44" fillId="0" borderId="4" applyFont="0" applyAlignment="0">
      <alignment horizontal="left"/>
    </xf>
    <xf numFmtId="0" fontId="42" fillId="2" borderId="0"/>
    <xf numFmtId="0" fontId="42" fillId="2" borderId="0"/>
    <xf numFmtId="0" fontId="42" fillId="2" borderId="0"/>
    <xf numFmtId="0" fontId="42" fillId="2" borderId="0"/>
    <xf numFmtId="0" fontId="43" fillId="2" borderId="0"/>
    <xf numFmtId="0" fontId="43" fillId="2" borderId="0"/>
    <xf numFmtId="0" fontId="43" fillId="2" borderId="0"/>
    <xf numFmtId="0" fontId="42" fillId="2" borderId="0"/>
    <xf numFmtId="0" fontId="43" fillId="2" borderId="0"/>
    <xf numFmtId="0" fontId="43" fillId="2" borderId="0"/>
    <xf numFmtId="0" fontId="42" fillId="2" borderId="0"/>
    <xf numFmtId="0" fontId="42" fillId="2" borderId="0"/>
    <xf numFmtId="0" fontId="43" fillId="2" borderId="0"/>
    <xf numFmtId="0" fontId="42" fillId="2" borderId="0"/>
    <xf numFmtId="0" fontId="43" fillId="2" borderId="0"/>
    <xf numFmtId="0" fontId="43" fillId="2" borderId="0"/>
    <xf numFmtId="0" fontId="42" fillId="2" borderId="0"/>
    <xf numFmtId="0" fontId="43" fillId="2" borderId="0"/>
    <xf numFmtId="0" fontId="43" fillId="2" borderId="0"/>
    <xf numFmtId="0" fontId="43" fillId="2" borderId="0"/>
    <xf numFmtId="0" fontId="42" fillId="2" borderId="0"/>
    <xf numFmtId="0" fontId="43" fillId="2" borderId="0"/>
    <xf numFmtId="0" fontId="43" fillId="2" borderId="0"/>
    <xf numFmtId="0" fontId="43" fillId="2" borderId="0"/>
    <xf numFmtId="0" fontId="42" fillId="2" borderId="0"/>
    <xf numFmtId="0" fontId="42" fillId="2" borderId="0"/>
    <xf numFmtId="0" fontId="43" fillId="2" borderId="0"/>
    <xf numFmtId="0" fontId="43" fillId="2" borderId="0"/>
    <xf numFmtId="0" fontId="42" fillId="2" borderId="0"/>
    <xf numFmtId="0" fontId="43" fillId="2" borderId="0"/>
    <xf numFmtId="0" fontId="42" fillId="2" borderId="0"/>
    <xf numFmtId="0" fontId="43" fillId="2" borderId="0"/>
    <xf numFmtId="0" fontId="42" fillId="2" borderId="0"/>
    <xf numFmtId="0" fontId="42" fillId="2" borderId="0"/>
    <xf numFmtId="0" fontId="43" fillId="2" borderId="0"/>
    <xf numFmtId="0" fontId="43" fillId="2" borderId="0"/>
    <xf numFmtId="0" fontId="43" fillId="2" borderId="0"/>
    <xf numFmtId="0" fontId="43" fillId="2" borderId="0"/>
    <xf numFmtId="0" fontId="43" fillId="2" borderId="0"/>
    <xf numFmtId="0" fontId="43" fillId="2" borderId="0"/>
    <xf numFmtId="0" fontId="44" fillId="0" borderId="4" applyFont="0" applyAlignment="0">
      <alignment horizontal="left"/>
    </xf>
    <xf numFmtId="0" fontId="42" fillId="2" borderId="0"/>
    <xf numFmtId="0" fontId="42" fillId="2" borderId="0"/>
    <xf numFmtId="0" fontId="42" fillId="2" borderId="0"/>
    <xf numFmtId="0" fontId="43" fillId="2" borderId="0"/>
    <xf numFmtId="0" fontId="42" fillId="2" borderId="0"/>
    <xf numFmtId="0" fontId="42" fillId="2" borderId="0"/>
    <xf numFmtId="0" fontId="42" fillId="2" borderId="0"/>
    <xf numFmtId="0" fontId="42" fillId="2" borderId="0"/>
    <xf numFmtId="0" fontId="43" fillId="2" borderId="0"/>
    <xf numFmtId="0" fontId="43" fillId="2" borderId="0"/>
    <xf numFmtId="0" fontId="43" fillId="2" borderId="0"/>
    <xf numFmtId="0" fontId="43" fillId="2" borderId="0"/>
    <xf numFmtId="0" fontId="43" fillId="2" borderId="0"/>
    <xf numFmtId="0" fontId="44" fillId="0" borderId="4" applyFont="0" applyAlignment="0">
      <alignment horizontal="left"/>
    </xf>
    <xf numFmtId="0" fontId="42"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2" fillId="3" borderId="0"/>
    <xf numFmtId="0" fontId="43" fillId="2" borderId="0"/>
    <xf numFmtId="0" fontId="43" fillId="2" borderId="0"/>
    <xf numFmtId="0" fontId="43" fillId="2" borderId="0"/>
    <xf numFmtId="0" fontId="42" fillId="3" borderId="0"/>
    <xf numFmtId="0" fontId="43" fillId="2" borderId="0"/>
    <xf numFmtId="0" fontId="42" fillId="2" borderId="0"/>
    <xf numFmtId="0" fontId="42" fillId="2" borderId="0"/>
    <xf numFmtId="0" fontId="42" fillId="2" borderId="0"/>
    <xf numFmtId="0" fontId="43" fillId="2" borderId="0"/>
    <xf numFmtId="0" fontId="42" fillId="2" borderId="0"/>
    <xf numFmtId="0" fontId="42" fillId="2" borderId="0"/>
    <xf numFmtId="0" fontId="42" fillId="2" borderId="0"/>
    <xf numFmtId="0" fontId="43" fillId="2" borderId="0"/>
    <xf numFmtId="0" fontId="42" fillId="2" borderId="0"/>
    <xf numFmtId="0" fontId="42" fillId="2" borderId="0"/>
    <xf numFmtId="0" fontId="42" fillId="2" borderId="0"/>
    <xf numFmtId="0" fontId="42" fillId="2" borderId="0"/>
    <xf numFmtId="0" fontId="43" fillId="2" borderId="0"/>
    <xf numFmtId="0" fontId="43" fillId="2" borderId="0"/>
    <xf numFmtId="0" fontId="42" fillId="2" borderId="0"/>
    <xf numFmtId="0" fontId="42" fillId="2" borderId="0"/>
    <xf numFmtId="0" fontId="42" fillId="2" borderId="0"/>
    <xf numFmtId="0" fontId="43" fillId="2" borderId="0"/>
    <xf numFmtId="0" fontId="43" fillId="2" borderId="0"/>
    <xf numFmtId="0" fontId="42" fillId="2" borderId="0"/>
    <xf numFmtId="0" fontId="42" fillId="2" borderId="0"/>
    <xf numFmtId="0" fontId="42" fillId="2" borderId="0"/>
    <xf numFmtId="0" fontId="43" fillId="2" borderId="0"/>
    <xf numFmtId="0" fontId="43" fillId="2" borderId="0"/>
    <xf numFmtId="0" fontId="42" fillId="2" borderId="0"/>
    <xf numFmtId="0" fontId="42" fillId="2" borderId="0"/>
    <xf numFmtId="0" fontId="43" fillId="2" borderId="0"/>
    <xf numFmtId="0" fontId="42" fillId="2" borderId="0"/>
    <xf numFmtId="0" fontId="42" fillId="2" borderId="0"/>
    <xf numFmtId="0" fontId="43" fillId="2" borderId="0"/>
    <xf numFmtId="0" fontId="42" fillId="2" borderId="0"/>
    <xf numFmtId="0" fontId="42" fillId="2" borderId="0"/>
    <xf numFmtId="0" fontId="42" fillId="3" borderId="0"/>
    <xf numFmtId="0" fontId="42" fillId="3" borderId="0"/>
    <xf numFmtId="0" fontId="42" fillId="2" borderId="0"/>
    <xf numFmtId="0" fontId="42" fillId="2" borderId="0"/>
    <xf numFmtId="0" fontId="42" fillId="2" borderId="0"/>
    <xf numFmtId="0" fontId="43" fillId="2" borderId="0"/>
    <xf numFmtId="0" fontId="42" fillId="2" borderId="0"/>
    <xf numFmtId="0" fontId="43" fillId="2" borderId="0"/>
    <xf numFmtId="0" fontId="43" fillId="2" borderId="0"/>
    <xf numFmtId="0" fontId="43" fillId="2" borderId="0"/>
    <xf numFmtId="0" fontId="43" fillId="2" borderId="0"/>
    <xf numFmtId="0" fontId="42" fillId="2" borderId="0"/>
    <xf numFmtId="0" fontId="42" fillId="2" borderId="0"/>
    <xf numFmtId="0" fontId="42" fillId="2" borderId="0"/>
    <xf numFmtId="0" fontId="42" fillId="2" borderId="0"/>
    <xf numFmtId="0" fontId="42" fillId="2" borderId="0"/>
    <xf numFmtId="0" fontId="43" fillId="2" borderId="0"/>
    <xf numFmtId="0" fontId="43" fillId="2" borderId="0"/>
    <xf numFmtId="0" fontId="43" fillId="2" borderId="0"/>
    <xf numFmtId="0" fontId="42" fillId="2" borderId="0"/>
    <xf numFmtId="0" fontId="43" fillId="2" borderId="0"/>
    <xf numFmtId="0" fontId="45" fillId="0" borderId="1" applyNumberFormat="0" applyFont="0" applyBorder="0">
      <alignment horizontal="left" indent="2"/>
    </xf>
    <xf numFmtId="0" fontId="45" fillId="0" borderId="1" applyNumberFormat="0" applyFont="0" applyBorder="0">
      <alignment horizontal="left" indent="2"/>
    </xf>
    <xf numFmtId="0" fontId="42" fillId="2" borderId="0"/>
    <xf numFmtId="0" fontId="42" fillId="2" borderId="0"/>
    <xf numFmtId="0" fontId="45" fillId="0" borderId="1" applyNumberFormat="0" applyFont="0" applyBorder="0">
      <alignment horizontal="left" indent="2"/>
    </xf>
    <xf numFmtId="0" fontId="45" fillId="0" borderId="1" applyNumberFormat="0" applyFont="0" applyBorder="0">
      <alignment horizontal="left" indent="2"/>
    </xf>
    <xf numFmtId="0" fontId="45" fillId="0" borderId="1" applyNumberFormat="0" applyFont="0" applyBorder="0">
      <alignment horizontal="left" indent="2"/>
    </xf>
    <xf numFmtId="0" fontId="42" fillId="2" borderId="0"/>
    <xf numFmtId="0" fontId="45" fillId="0" borderId="1" applyNumberFormat="0" applyFont="0" applyBorder="0">
      <alignment horizontal="left" indent="2"/>
    </xf>
    <xf numFmtId="0" fontId="45" fillId="0" borderId="1" applyNumberFormat="0" applyFont="0" applyBorder="0">
      <alignment horizontal="left" indent="2"/>
    </xf>
    <xf numFmtId="0" fontId="42" fillId="2" borderId="0"/>
    <xf numFmtId="0" fontId="42" fillId="2" borderId="0"/>
    <xf numFmtId="0" fontId="42" fillId="2" borderId="0"/>
    <xf numFmtId="0" fontId="45" fillId="0" borderId="1" applyNumberFormat="0" applyFont="0" applyBorder="0">
      <alignment horizontal="left" indent="2"/>
    </xf>
    <xf numFmtId="9" fontId="46" fillId="0" borderId="0" applyFont="0" applyFill="0" applyBorder="0" applyAlignment="0" applyProtection="0"/>
    <xf numFmtId="9" fontId="47" fillId="0" borderId="0" applyFont="0" applyFill="0" applyBorder="0" applyAlignment="0" applyProtection="0"/>
    <xf numFmtId="9" fontId="48" fillId="0" borderId="0" applyBorder="0" applyAlignment="0" applyProtection="0"/>
    <xf numFmtId="0" fontId="49" fillId="2" borderId="0"/>
    <xf numFmtId="0" fontId="49" fillId="2" borderId="0"/>
    <xf numFmtId="0" fontId="49" fillId="2" borderId="0"/>
    <xf numFmtId="0" fontId="43" fillId="2" borderId="0"/>
    <xf numFmtId="0" fontId="49" fillId="2" borderId="0"/>
    <xf numFmtId="0" fontId="49" fillId="2" borderId="0"/>
    <xf numFmtId="0" fontId="43" fillId="2" borderId="0"/>
    <xf numFmtId="0" fontId="43" fillId="2" borderId="0"/>
    <xf numFmtId="0" fontId="43" fillId="2" borderId="0"/>
    <xf numFmtId="0" fontId="43" fillId="2" borderId="0"/>
    <xf numFmtId="0" fontId="43" fillId="2" borderId="0"/>
    <xf numFmtId="0" fontId="43" fillId="2" borderId="0"/>
    <xf numFmtId="0" fontId="49" fillId="2" borderId="0"/>
    <xf numFmtId="0" fontId="43" fillId="2" borderId="0"/>
    <xf numFmtId="0" fontId="43" fillId="2" borderId="0"/>
    <xf numFmtId="0" fontId="49" fillId="2" borderId="0"/>
    <xf numFmtId="0" fontId="49" fillId="2" borderId="0"/>
    <xf numFmtId="0" fontId="43" fillId="2" borderId="0"/>
    <xf numFmtId="0" fontId="49" fillId="2" borderId="0"/>
    <xf numFmtId="0" fontId="49" fillId="2" borderId="0"/>
    <xf numFmtId="0" fontId="43" fillId="2" borderId="0"/>
    <xf numFmtId="0" fontId="49" fillId="2" borderId="0"/>
    <xf numFmtId="0" fontId="49" fillId="2" borderId="0"/>
    <xf numFmtId="0" fontId="43" fillId="2" borderId="0"/>
    <xf numFmtId="0" fontId="49" fillId="2" borderId="0"/>
    <xf numFmtId="0" fontId="49" fillId="2" borderId="0"/>
    <xf numFmtId="0" fontId="49" fillId="2" borderId="0"/>
    <xf numFmtId="0" fontId="43" fillId="2" borderId="0"/>
    <xf numFmtId="0" fontId="43" fillId="2" borderId="0"/>
    <xf numFmtId="0" fontId="43" fillId="2" borderId="0"/>
    <xf numFmtId="0" fontId="49" fillId="2" borderId="0"/>
    <xf numFmtId="0" fontId="43" fillId="2" borderId="0"/>
    <xf numFmtId="0" fontId="43" fillId="2" borderId="0"/>
    <xf numFmtId="0" fontId="49" fillId="2" borderId="0"/>
    <xf numFmtId="0" fontId="49" fillId="2" borderId="0"/>
    <xf numFmtId="0" fontId="49" fillId="2" borderId="0"/>
    <xf numFmtId="0" fontId="49" fillId="2" borderId="0"/>
    <xf numFmtId="0" fontId="49" fillId="2" borderId="0"/>
    <xf numFmtId="0" fontId="49" fillId="2" borderId="0"/>
    <xf numFmtId="0" fontId="49" fillId="2" borderId="0"/>
    <xf numFmtId="0" fontId="43" fillId="2" borderId="0"/>
    <xf numFmtId="0" fontId="49" fillId="2" borderId="0"/>
    <xf numFmtId="0" fontId="49" fillId="2" borderId="0"/>
    <xf numFmtId="0" fontId="43" fillId="2" borderId="0"/>
    <xf numFmtId="0" fontId="49" fillId="2" borderId="0"/>
    <xf numFmtId="0" fontId="49" fillId="2" borderId="0"/>
    <xf numFmtId="0" fontId="43" fillId="2" borderId="0"/>
    <xf numFmtId="0" fontId="49" fillId="2" borderId="0"/>
    <xf numFmtId="0" fontId="49" fillId="2" borderId="0"/>
    <xf numFmtId="0" fontId="49" fillId="2" borderId="0"/>
    <xf numFmtId="0" fontId="49" fillId="2" borderId="0"/>
    <xf numFmtId="0" fontId="49" fillId="2" borderId="0"/>
    <xf numFmtId="0" fontId="49" fillId="2" borderId="0"/>
    <xf numFmtId="0" fontId="49" fillId="2" borderId="0"/>
    <xf numFmtId="0" fontId="43" fillId="2" borderId="0"/>
    <xf numFmtId="0" fontId="43" fillId="2" borderId="0"/>
    <xf numFmtId="0" fontId="49" fillId="2" borderId="0"/>
    <xf numFmtId="0" fontId="49" fillId="2" borderId="0"/>
    <xf numFmtId="0" fontId="43" fillId="2" borderId="0"/>
    <xf numFmtId="0" fontId="49" fillId="2" borderId="0"/>
    <xf numFmtId="0" fontId="49" fillId="2" borderId="0"/>
    <xf numFmtId="0" fontId="43" fillId="2" borderId="0"/>
    <xf numFmtId="0" fontId="43" fillId="2" borderId="0"/>
    <xf numFmtId="0" fontId="49" fillId="2" borderId="0"/>
    <xf numFmtId="0" fontId="43" fillId="2" borderId="0"/>
    <xf numFmtId="0" fontId="49" fillId="2" borderId="0"/>
    <xf numFmtId="0" fontId="43" fillId="2" borderId="0"/>
    <xf numFmtId="0" fontId="16" fillId="2" borderId="0"/>
    <xf numFmtId="0" fontId="43" fillId="2" borderId="0"/>
    <xf numFmtId="0" fontId="49" fillId="2" borderId="0"/>
    <xf numFmtId="0" fontId="49" fillId="2" borderId="0"/>
    <xf numFmtId="0" fontId="49" fillId="2" borderId="0"/>
    <xf numFmtId="0" fontId="43" fillId="2" borderId="0"/>
    <xf numFmtId="0" fontId="43" fillId="2" borderId="0"/>
    <xf numFmtId="0" fontId="43" fillId="2" borderId="0"/>
    <xf numFmtId="0" fontId="49" fillId="2" borderId="0"/>
    <xf numFmtId="0" fontId="43" fillId="2" borderId="0"/>
    <xf numFmtId="0" fontId="43" fillId="2" borderId="0"/>
    <xf numFmtId="0" fontId="49" fillId="2" borderId="0"/>
    <xf numFmtId="0" fontId="49" fillId="2" borderId="0"/>
    <xf numFmtId="0" fontId="43" fillId="2" borderId="0"/>
    <xf numFmtId="0" fontId="49" fillId="2" borderId="0"/>
    <xf numFmtId="0" fontId="43" fillId="2" borderId="0"/>
    <xf numFmtId="0" fontId="43" fillId="2" borderId="0"/>
    <xf numFmtId="0" fontId="49" fillId="2" borderId="0"/>
    <xf numFmtId="0" fontId="43" fillId="2" borderId="0"/>
    <xf numFmtId="0" fontId="43" fillId="2" borderId="0"/>
    <xf numFmtId="0" fontId="43" fillId="2" borderId="0"/>
    <xf numFmtId="0" fontId="49" fillId="2" borderId="0"/>
    <xf numFmtId="0" fontId="43" fillId="2" borderId="0"/>
    <xf numFmtId="0" fontId="43" fillId="2" borderId="0"/>
    <xf numFmtId="0" fontId="43" fillId="2" borderId="0"/>
    <xf numFmtId="0" fontId="49" fillId="2" borderId="0"/>
    <xf numFmtId="0" fontId="49" fillId="2" borderId="0"/>
    <xf numFmtId="0" fontId="43" fillId="2" borderId="0"/>
    <xf numFmtId="0" fontId="43" fillId="2" borderId="0"/>
    <xf numFmtId="0" fontId="49" fillId="2" borderId="0"/>
    <xf numFmtId="0" fontId="43" fillId="2" borderId="0"/>
    <xf numFmtId="0" fontId="49" fillId="2" borderId="0"/>
    <xf numFmtId="0" fontId="43" fillId="2" borderId="0"/>
    <xf numFmtId="0" fontId="49" fillId="2" borderId="0"/>
    <xf numFmtId="0" fontId="49" fillId="2" borderId="0"/>
    <xf numFmtId="0" fontId="43" fillId="2" borderId="0"/>
    <xf numFmtId="0" fontId="43" fillId="2" borderId="0"/>
    <xf numFmtId="0" fontId="43" fillId="2" borderId="0"/>
    <xf numFmtId="0" fontId="43" fillId="2" borderId="0"/>
    <xf numFmtId="0" fontId="43" fillId="2" borderId="0"/>
    <xf numFmtId="0" fontId="43" fillId="2" borderId="0"/>
    <xf numFmtId="0" fontId="49" fillId="2" borderId="0"/>
    <xf numFmtId="0" fontId="49" fillId="2" borderId="0"/>
    <xf numFmtId="0" fontId="49" fillId="2" borderId="0"/>
    <xf numFmtId="0" fontId="43" fillId="2" borderId="0"/>
    <xf numFmtId="0" fontId="49" fillId="2" borderId="0"/>
    <xf numFmtId="0" fontId="49" fillId="2" borderId="0"/>
    <xf numFmtId="0" fontId="49" fillId="2" borderId="0"/>
    <xf numFmtId="0" fontId="49" fillId="2" borderId="0"/>
    <xf numFmtId="0" fontId="43" fillId="2" borderId="0"/>
    <xf numFmtId="0" fontId="43" fillId="2" borderId="0"/>
    <xf numFmtId="0" fontId="43" fillId="2" borderId="0"/>
    <xf numFmtId="0" fontId="43" fillId="2" borderId="0"/>
    <xf numFmtId="0" fontId="43" fillId="2" borderId="0"/>
    <xf numFmtId="0" fontId="49"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9" fillId="3" borderId="0"/>
    <xf numFmtId="0" fontId="43" fillId="2" borderId="0"/>
    <xf numFmtId="0" fontId="43" fillId="2" borderId="0"/>
    <xf numFmtId="0" fontId="43" fillId="2" borderId="0"/>
    <xf numFmtId="0" fontId="49" fillId="3" borderId="0"/>
    <xf numFmtId="0" fontId="43" fillId="2" borderId="0"/>
    <xf numFmtId="0" fontId="49" fillId="2" borderId="0"/>
    <xf numFmtId="0" fontId="49" fillId="2" borderId="0"/>
    <xf numFmtId="0" fontId="49" fillId="2" borderId="0"/>
    <xf numFmtId="0" fontId="43" fillId="2" borderId="0"/>
    <xf numFmtId="0" fontId="49" fillId="2" borderId="0"/>
    <xf numFmtId="0" fontId="49" fillId="2" borderId="0"/>
    <xf numFmtId="0" fontId="49" fillId="2" borderId="0"/>
    <xf numFmtId="0" fontId="43" fillId="2" borderId="0"/>
    <xf numFmtId="0" fontId="49" fillId="2" borderId="0"/>
    <xf numFmtId="0" fontId="49" fillId="2" borderId="0"/>
    <xf numFmtId="0" fontId="49" fillId="2" borderId="0"/>
    <xf numFmtId="0" fontId="49" fillId="2" borderId="0"/>
    <xf numFmtId="0" fontId="43" fillId="2" borderId="0"/>
    <xf numFmtId="0" fontId="43" fillId="2" borderId="0"/>
    <xf numFmtId="0" fontId="49" fillId="2" borderId="0"/>
    <xf numFmtId="0" fontId="49" fillId="2" borderId="0"/>
    <xf numFmtId="0" fontId="49" fillId="2" borderId="0"/>
    <xf numFmtId="0" fontId="43" fillId="2" borderId="0"/>
    <xf numFmtId="0" fontId="43" fillId="2" borderId="0"/>
    <xf numFmtId="0" fontId="49" fillId="2" borderId="0"/>
    <xf numFmtId="0" fontId="49" fillId="2" borderId="0"/>
    <xf numFmtId="0" fontId="49" fillId="2" borderId="0"/>
    <xf numFmtId="0" fontId="43" fillId="2" borderId="0"/>
    <xf numFmtId="0" fontId="43" fillId="2" borderId="0"/>
    <xf numFmtId="0" fontId="49" fillId="2" borderId="0"/>
    <xf numFmtId="0" fontId="49" fillId="2" borderId="0"/>
    <xf numFmtId="0" fontId="43" fillId="2" borderId="0"/>
    <xf numFmtId="0" fontId="49" fillId="2" borderId="0"/>
    <xf numFmtId="0" fontId="49" fillId="2" borderId="0"/>
    <xf numFmtId="0" fontId="43" fillId="2" borderId="0"/>
    <xf numFmtId="0" fontId="49" fillId="2" borderId="0"/>
    <xf numFmtId="0" fontId="49" fillId="2" borderId="0"/>
    <xf numFmtId="0" fontId="49" fillId="3" borderId="0"/>
    <xf numFmtId="0" fontId="49" fillId="3" borderId="0"/>
    <xf numFmtId="0" fontId="49" fillId="2" borderId="0"/>
    <xf numFmtId="0" fontId="49" fillId="2" borderId="0"/>
    <xf numFmtId="0" fontId="49" fillId="2" borderId="0"/>
    <xf numFmtId="0" fontId="43" fillId="2" borderId="0"/>
    <xf numFmtId="0" fontId="49" fillId="2" borderId="0"/>
    <xf numFmtId="0" fontId="43" fillId="2" borderId="0"/>
    <xf numFmtId="0" fontId="43" fillId="2" borderId="0"/>
    <xf numFmtId="0" fontId="43" fillId="2" borderId="0"/>
    <xf numFmtId="0" fontId="43" fillId="2" borderId="0"/>
    <xf numFmtId="0" fontId="49" fillId="2" borderId="0"/>
    <xf numFmtId="0" fontId="49" fillId="2" borderId="0"/>
    <xf numFmtId="0" fontId="49" fillId="2" borderId="0"/>
    <xf numFmtId="0" fontId="49" fillId="2" borderId="0"/>
    <xf numFmtId="0" fontId="49" fillId="2" borderId="0"/>
    <xf numFmtId="0" fontId="43" fillId="2" borderId="0"/>
    <xf numFmtId="0" fontId="43" fillId="2" borderId="0"/>
    <xf numFmtId="0" fontId="43" fillId="2" borderId="0"/>
    <xf numFmtId="0" fontId="49" fillId="2" borderId="0"/>
    <xf numFmtId="0" fontId="43" fillId="2" borderId="0"/>
    <xf numFmtId="0" fontId="45" fillId="0" borderId="1" applyNumberFormat="0" applyFont="0" applyBorder="0" applyAlignment="0">
      <alignment horizontal="center"/>
    </xf>
    <xf numFmtId="0" fontId="45" fillId="0" borderId="1" applyNumberFormat="0" applyFont="0" applyBorder="0" applyAlignment="0">
      <alignment horizontal="center"/>
    </xf>
    <xf numFmtId="0" fontId="49" fillId="2" borderId="0"/>
    <xf numFmtId="0" fontId="49" fillId="2" borderId="0"/>
    <xf numFmtId="0" fontId="45" fillId="0" borderId="1" applyNumberFormat="0" applyFont="0" applyBorder="0" applyAlignment="0">
      <alignment horizontal="center"/>
    </xf>
    <xf numFmtId="0" fontId="45" fillId="0" borderId="1" applyNumberFormat="0" applyFont="0" applyBorder="0" applyAlignment="0">
      <alignment horizontal="center"/>
    </xf>
    <xf numFmtId="0" fontId="45" fillId="0" borderId="1" applyNumberFormat="0" applyFont="0" applyBorder="0" applyAlignment="0">
      <alignment horizontal="center"/>
    </xf>
    <xf numFmtId="0" fontId="49" fillId="2" borderId="0"/>
    <xf numFmtId="0" fontId="45" fillId="0" borderId="1" applyNumberFormat="0" applyFont="0" applyBorder="0" applyAlignment="0">
      <alignment horizontal="center"/>
    </xf>
    <xf numFmtId="0" fontId="45" fillId="0" borderId="1" applyNumberFormat="0" applyFont="0" applyBorder="0" applyAlignment="0">
      <alignment horizontal="center"/>
    </xf>
    <xf numFmtId="0" fontId="49" fillId="2" borderId="0"/>
    <xf numFmtId="0" fontId="49" fillId="2" borderId="0"/>
    <xf numFmtId="0" fontId="49" fillId="2" borderId="0"/>
    <xf numFmtId="0" fontId="45" fillId="0" borderId="1" applyNumberFormat="0" applyFont="0" applyBorder="0" applyAlignment="0">
      <alignment horizontal="center"/>
    </xf>
    <xf numFmtId="0" fontId="16" fillId="0" borderId="0"/>
    <xf numFmtId="0" fontId="50" fillId="4" borderId="0" applyNumberFormat="0" applyBorder="0" applyAlignment="0" applyProtection="0"/>
    <xf numFmtId="0" fontId="50" fillId="5" borderId="0" applyNumberFormat="0" applyBorder="0" applyAlignment="0" applyProtection="0"/>
    <xf numFmtId="0" fontId="50" fillId="6" borderId="0" applyNumberFormat="0" applyBorder="0" applyAlignment="0" applyProtection="0"/>
    <xf numFmtId="0" fontId="50" fillId="7" borderId="0" applyNumberFormat="0" applyBorder="0" applyAlignment="0" applyProtection="0"/>
    <xf numFmtId="0" fontId="50" fillId="8" borderId="0" applyNumberFormat="0" applyBorder="0" applyAlignment="0" applyProtection="0"/>
    <xf numFmtId="0" fontId="50" fillId="6" borderId="0" applyNumberFormat="0" applyBorder="0" applyAlignment="0" applyProtection="0"/>
    <xf numFmtId="0" fontId="51" fillId="2" borderId="0"/>
    <xf numFmtId="0" fontId="51" fillId="2" borderId="0"/>
    <xf numFmtId="0" fontId="51" fillId="2" borderId="0"/>
    <xf numFmtId="0" fontId="43" fillId="2" borderId="0"/>
    <xf numFmtId="0" fontId="51" fillId="2" borderId="0"/>
    <xf numFmtId="0" fontId="51" fillId="2" borderId="0"/>
    <xf numFmtId="0" fontId="43" fillId="2" borderId="0"/>
    <xf numFmtId="0" fontId="43" fillId="2" borderId="0"/>
    <xf numFmtId="0" fontId="43" fillId="2" borderId="0"/>
    <xf numFmtId="0" fontId="43" fillId="2" borderId="0"/>
    <xf numFmtId="0" fontId="43" fillId="2" borderId="0"/>
    <xf numFmtId="0" fontId="43" fillId="2" borderId="0"/>
    <xf numFmtId="0" fontId="51" fillId="2" borderId="0"/>
    <xf numFmtId="0" fontId="43" fillId="2" borderId="0"/>
    <xf numFmtId="0" fontId="43" fillId="2" borderId="0"/>
    <xf numFmtId="0" fontId="51" fillId="2" borderId="0"/>
    <xf numFmtId="0" fontId="51" fillId="2" borderId="0"/>
    <xf numFmtId="0" fontId="43" fillId="2" borderId="0"/>
    <xf numFmtId="0" fontId="51" fillId="2" borderId="0"/>
    <xf numFmtId="0" fontId="51" fillId="2" borderId="0"/>
    <xf numFmtId="0" fontId="43" fillId="2" borderId="0"/>
    <xf numFmtId="0" fontId="51" fillId="2" borderId="0"/>
    <xf numFmtId="0" fontId="51" fillId="2" borderId="0"/>
    <xf numFmtId="0" fontId="43" fillId="2" borderId="0"/>
    <xf numFmtId="0" fontId="51" fillId="2" borderId="0"/>
    <xf numFmtId="0" fontId="51" fillId="2" borderId="0"/>
    <xf numFmtId="0" fontId="51" fillId="2" borderId="0"/>
    <xf numFmtId="0" fontId="43" fillId="2" borderId="0"/>
    <xf numFmtId="0" fontId="43" fillId="2" borderId="0"/>
    <xf numFmtId="0" fontId="43" fillId="2" borderId="0"/>
    <xf numFmtId="0" fontId="51" fillId="2" borderId="0"/>
    <xf numFmtId="0" fontId="43" fillId="2" borderId="0"/>
    <xf numFmtId="0" fontId="43" fillId="2" borderId="0"/>
    <xf numFmtId="0" fontId="51" fillId="2" borderId="0"/>
    <xf numFmtId="0" fontId="51" fillId="2" borderId="0"/>
    <xf numFmtId="0" fontId="51" fillId="2" borderId="0"/>
    <xf numFmtId="0" fontId="51" fillId="2" borderId="0"/>
    <xf numFmtId="0" fontId="51" fillId="2" borderId="0"/>
    <xf numFmtId="0" fontId="51" fillId="2" borderId="0"/>
    <xf numFmtId="0" fontId="51" fillId="2" borderId="0"/>
    <xf numFmtId="0" fontId="43" fillId="2" borderId="0"/>
    <xf numFmtId="0" fontId="51" fillId="2" borderId="0"/>
    <xf numFmtId="0" fontId="51" fillId="2" borderId="0"/>
    <xf numFmtId="0" fontId="43" fillId="2" borderId="0"/>
    <xf numFmtId="0" fontId="51" fillId="2" borderId="0"/>
    <xf numFmtId="0" fontId="51" fillId="2" borderId="0"/>
    <xf numFmtId="0" fontId="43" fillId="2" borderId="0"/>
    <xf numFmtId="0" fontId="51" fillId="2" borderId="0"/>
    <xf numFmtId="0" fontId="51" fillId="2" borderId="0"/>
    <xf numFmtId="0" fontId="51" fillId="2" borderId="0"/>
    <xf numFmtId="0" fontId="51" fillId="2" borderId="0"/>
    <xf numFmtId="0" fontId="51" fillId="2" borderId="0"/>
    <xf numFmtId="0" fontId="51" fillId="2" borderId="0"/>
    <xf numFmtId="0" fontId="51" fillId="2" borderId="0"/>
    <xf numFmtId="0" fontId="43" fillId="2" borderId="0"/>
    <xf numFmtId="0" fontId="43" fillId="2" borderId="0"/>
    <xf numFmtId="0" fontId="51" fillId="2" borderId="0"/>
    <xf numFmtId="0" fontId="51" fillId="2" borderId="0"/>
    <xf numFmtId="0" fontId="43" fillId="2" borderId="0"/>
    <xf numFmtId="0" fontId="51" fillId="2" borderId="0"/>
    <xf numFmtId="0" fontId="51" fillId="2" borderId="0"/>
    <xf numFmtId="0" fontId="43" fillId="2" borderId="0"/>
    <xf numFmtId="0" fontId="43" fillId="2" borderId="0"/>
    <xf numFmtId="0" fontId="51" fillId="2" borderId="0"/>
    <xf numFmtId="0" fontId="43" fillId="2" borderId="0"/>
    <xf numFmtId="0" fontId="51" fillId="2" borderId="0"/>
    <xf numFmtId="0" fontId="43" fillId="2" borderId="0"/>
    <xf numFmtId="0" fontId="16" fillId="2" borderId="0"/>
    <xf numFmtId="0" fontId="43" fillId="2" borderId="0"/>
    <xf numFmtId="0" fontId="51" fillId="2" borderId="0"/>
    <xf numFmtId="0" fontId="51" fillId="2" borderId="0"/>
    <xf numFmtId="0" fontId="51" fillId="2" borderId="0"/>
    <xf numFmtId="0" fontId="43" fillId="2" borderId="0"/>
    <xf numFmtId="0" fontId="43" fillId="2" borderId="0"/>
    <xf numFmtId="0" fontId="43" fillId="2" borderId="0"/>
    <xf numFmtId="0" fontId="51" fillId="2" borderId="0"/>
    <xf numFmtId="0" fontId="43" fillId="2" borderId="0"/>
    <xf numFmtId="0" fontId="43" fillId="2" borderId="0"/>
    <xf numFmtId="0" fontId="51" fillId="2" borderId="0"/>
    <xf numFmtId="0" fontId="51" fillId="2" borderId="0"/>
    <xf numFmtId="0" fontId="43" fillId="2" borderId="0"/>
    <xf numFmtId="0" fontId="51" fillId="2" borderId="0"/>
    <xf numFmtId="0" fontId="43" fillId="2" borderId="0"/>
    <xf numFmtId="0" fontId="43" fillId="2" borderId="0"/>
    <xf numFmtId="0" fontId="51" fillId="2" borderId="0"/>
    <xf numFmtId="0" fontId="43" fillId="2" borderId="0"/>
    <xf numFmtId="0" fontId="43" fillId="2" borderId="0"/>
    <xf numFmtId="0" fontId="43" fillId="2" borderId="0"/>
    <xf numFmtId="0" fontId="51" fillId="2" borderId="0"/>
    <xf numFmtId="0" fontId="43" fillId="2" borderId="0"/>
    <xf numFmtId="0" fontId="43" fillId="2" borderId="0"/>
    <xf numFmtId="0" fontId="43" fillId="2" borderId="0"/>
    <xf numFmtId="0" fontId="51" fillId="2" borderId="0"/>
    <xf numFmtId="0" fontId="51" fillId="2" borderId="0"/>
    <xf numFmtId="0" fontId="43" fillId="2" borderId="0"/>
    <xf numFmtId="0" fontId="43" fillId="2" borderId="0"/>
    <xf numFmtId="0" fontId="51" fillId="2" borderId="0"/>
    <xf numFmtId="0" fontId="43" fillId="2" borderId="0"/>
    <xf numFmtId="0" fontId="51" fillId="2" borderId="0"/>
    <xf numFmtId="0" fontId="43" fillId="2" borderId="0"/>
    <xf numFmtId="0" fontId="51" fillId="2" borderId="0"/>
    <xf numFmtId="0" fontId="51" fillId="2" borderId="0"/>
    <xf numFmtId="0" fontId="43" fillId="2" borderId="0"/>
    <xf numFmtId="0" fontId="43" fillId="2" borderId="0"/>
    <xf numFmtId="0" fontId="43" fillId="2" borderId="0"/>
    <xf numFmtId="0" fontId="43" fillId="2" borderId="0"/>
    <xf numFmtId="0" fontId="43" fillId="2" borderId="0"/>
    <xf numFmtId="0" fontId="43" fillId="2" borderId="0"/>
    <xf numFmtId="0" fontId="51" fillId="2" borderId="0"/>
    <xf numFmtId="0" fontId="51" fillId="2" borderId="0"/>
    <xf numFmtId="0" fontId="51" fillId="2" borderId="0"/>
    <xf numFmtId="0" fontId="43" fillId="2" borderId="0"/>
    <xf numFmtId="0" fontId="51" fillId="2" borderId="0"/>
    <xf numFmtId="0" fontId="51" fillId="2" borderId="0"/>
    <xf numFmtId="0" fontId="51" fillId="2" borderId="0"/>
    <xf numFmtId="0" fontId="51" fillId="2" borderId="0"/>
    <xf numFmtId="0" fontId="43" fillId="2" borderId="0"/>
    <xf numFmtId="0" fontId="43" fillId="2" borderId="0"/>
    <xf numFmtId="0" fontId="43" fillId="2" borderId="0"/>
    <xf numFmtId="0" fontId="43" fillId="2" borderId="0"/>
    <xf numFmtId="0" fontId="43" fillId="2" borderId="0"/>
    <xf numFmtId="0" fontId="51"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43" fillId="2" borderId="0"/>
    <xf numFmtId="0" fontId="51" fillId="3" borderId="0"/>
    <xf numFmtId="0" fontId="43" fillId="2" borderId="0"/>
    <xf numFmtId="0" fontId="43" fillId="2" borderId="0"/>
    <xf numFmtId="0" fontId="43" fillId="2" borderId="0"/>
    <xf numFmtId="0" fontId="51" fillId="3" borderId="0"/>
    <xf numFmtId="0" fontId="43" fillId="2" borderId="0"/>
    <xf numFmtId="0" fontId="51" fillId="2" borderId="0"/>
    <xf numFmtId="0" fontId="51" fillId="2" borderId="0"/>
    <xf numFmtId="0" fontId="51" fillId="2" borderId="0"/>
    <xf numFmtId="0" fontId="43" fillId="2" borderId="0"/>
    <xf numFmtId="0" fontId="51" fillId="2" borderId="0"/>
    <xf numFmtId="0" fontId="51" fillId="2" borderId="0"/>
    <xf numFmtId="0" fontId="51" fillId="2" borderId="0"/>
    <xf numFmtId="0" fontId="43" fillId="2" borderId="0"/>
    <xf numFmtId="0" fontId="51" fillId="2" borderId="0"/>
    <xf numFmtId="0" fontId="51" fillId="2" borderId="0"/>
    <xf numFmtId="0" fontId="51" fillId="2" borderId="0"/>
    <xf numFmtId="0" fontId="51" fillId="2" borderId="0"/>
    <xf numFmtId="0" fontId="43" fillId="2" borderId="0"/>
    <xf numFmtId="0" fontId="43" fillId="2" borderId="0"/>
    <xf numFmtId="0" fontId="51" fillId="2" borderId="0"/>
    <xf numFmtId="0" fontId="51" fillId="2" borderId="0"/>
    <xf numFmtId="0" fontId="51" fillId="2" borderId="0"/>
    <xf numFmtId="0" fontId="43" fillId="2" borderId="0"/>
    <xf numFmtId="0" fontId="43" fillId="2" borderId="0"/>
    <xf numFmtId="0" fontId="51" fillId="2" borderId="0"/>
    <xf numFmtId="0" fontId="51" fillId="2" borderId="0"/>
    <xf numFmtId="0" fontId="51" fillId="2" borderId="0"/>
    <xf numFmtId="0" fontId="43" fillId="2" borderId="0"/>
    <xf numFmtId="0" fontId="43" fillId="2" borderId="0"/>
    <xf numFmtId="0" fontId="51" fillId="2" borderId="0"/>
    <xf numFmtId="0" fontId="51" fillId="2" borderId="0"/>
    <xf numFmtId="0" fontId="43" fillId="2" borderId="0"/>
    <xf numFmtId="0" fontId="51" fillId="2" borderId="0"/>
    <xf numFmtId="0" fontId="51" fillId="2" borderId="0"/>
    <xf numFmtId="0" fontId="43" fillId="2" borderId="0"/>
    <xf numFmtId="0" fontId="51" fillId="2" borderId="0"/>
    <xf numFmtId="0" fontId="51" fillId="2" borderId="0"/>
    <xf numFmtId="0" fontId="51" fillId="3" borderId="0"/>
    <xf numFmtId="0" fontId="51" fillId="3" borderId="0"/>
    <xf numFmtId="0" fontId="51" fillId="2" borderId="0"/>
    <xf numFmtId="0" fontId="51" fillId="2" borderId="0"/>
    <xf numFmtId="0" fontId="51" fillId="2" borderId="0"/>
    <xf numFmtId="0" fontId="43" fillId="2" borderId="0"/>
    <xf numFmtId="0" fontId="51" fillId="2" borderId="0"/>
    <xf numFmtId="0" fontId="43" fillId="2" borderId="0"/>
    <xf numFmtId="0" fontId="43" fillId="2" borderId="0"/>
    <xf numFmtId="0" fontId="43" fillId="2" borderId="0"/>
    <xf numFmtId="0" fontId="43" fillId="2" borderId="0"/>
    <xf numFmtId="0" fontId="51" fillId="2" borderId="0"/>
    <xf numFmtId="0" fontId="51" fillId="2" borderId="0"/>
    <xf numFmtId="0" fontId="51" fillId="2" borderId="0"/>
    <xf numFmtId="0" fontId="51" fillId="2" borderId="0"/>
    <xf numFmtId="0" fontId="43" fillId="2" borderId="0"/>
    <xf numFmtId="0" fontId="43" fillId="2" borderId="0"/>
    <xf numFmtId="0" fontId="43" fillId="2" borderId="0"/>
    <xf numFmtId="0" fontId="51" fillId="2" borderId="0"/>
    <xf numFmtId="0" fontId="43" fillId="2" borderId="0"/>
    <xf numFmtId="0" fontId="52"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52" fillId="0" borderId="0">
      <alignment wrapText="1"/>
    </xf>
    <xf numFmtId="0" fontId="43"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52" fillId="0" borderId="0">
      <alignment wrapText="1"/>
    </xf>
    <xf numFmtId="0" fontId="43" fillId="0" borderId="0">
      <alignment wrapText="1"/>
    </xf>
    <xf numFmtId="0" fontId="43" fillId="0" borderId="0">
      <alignment wrapText="1"/>
    </xf>
    <xf numFmtId="0" fontId="43" fillId="0" borderId="0">
      <alignment wrapText="1"/>
    </xf>
    <xf numFmtId="0" fontId="52" fillId="0" borderId="0">
      <alignment wrapText="1"/>
    </xf>
    <xf numFmtId="0" fontId="43" fillId="0" borderId="0">
      <alignment wrapText="1"/>
    </xf>
    <xf numFmtId="0" fontId="43" fillId="0" borderId="0">
      <alignment wrapText="1"/>
    </xf>
    <xf numFmtId="0" fontId="52" fillId="0" borderId="0">
      <alignment wrapText="1"/>
    </xf>
    <xf numFmtId="0" fontId="52" fillId="0" borderId="0">
      <alignment wrapText="1"/>
    </xf>
    <xf numFmtId="0" fontId="52" fillId="0" borderId="0">
      <alignment wrapText="1"/>
    </xf>
    <xf numFmtId="0" fontId="52" fillId="0" borderId="0">
      <alignment wrapText="1"/>
    </xf>
    <xf numFmtId="0" fontId="52"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52" fillId="0" borderId="0">
      <alignment wrapText="1"/>
    </xf>
    <xf numFmtId="0" fontId="52" fillId="0" borderId="0">
      <alignment wrapText="1"/>
    </xf>
    <xf numFmtId="0" fontId="52" fillId="0" borderId="0">
      <alignment wrapText="1"/>
    </xf>
    <xf numFmtId="0" fontId="52" fillId="0" borderId="0">
      <alignment wrapText="1"/>
    </xf>
    <xf numFmtId="0" fontId="52" fillId="0" borderId="0">
      <alignment wrapText="1"/>
    </xf>
    <xf numFmtId="0" fontId="43"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43" fillId="0" borderId="0">
      <alignment wrapText="1"/>
    </xf>
    <xf numFmtId="0" fontId="52" fillId="0" borderId="0">
      <alignment wrapText="1"/>
    </xf>
    <xf numFmtId="0" fontId="43" fillId="0" borderId="0">
      <alignment wrapText="1"/>
    </xf>
    <xf numFmtId="0" fontId="52" fillId="0" borderId="0">
      <alignment wrapText="1"/>
    </xf>
    <xf numFmtId="0" fontId="43" fillId="0" borderId="0">
      <alignment wrapText="1"/>
    </xf>
    <xf numFmtId="0" fontId="16" fillId="0" borderId="0">
      <alignment wrapText="1"/>
    </xf>
    <xf numFmtId="0" fontId="43" fillId="0" borderId="0">
      <alignment wrapText="1"/>
    </xf>
    <xf numFmtId="0" fontId="52" fillId="0" borderId="0">
      <alignment wrapText="1"/>
    </xf>
    <xf numFmtId="0" fontId="52" fillId="0" borderId="0">
      <alignment wrapText="1"/>
    </xf>
    <xf numFmtId="0" fontId="52" fillId="0" borderId="0">
      <alignment wrapText="1"/>
    </xf>
    <xf numFmtId="0" fontId="43" fillId="0" borderId="0">
      <alignment wrapText="1"/>
    </xf>
    <xf numFmtId="0" fontId="43" fillId="0" borderId="0">
      <alignment wrapText="1"/>
    </xf>
    <xf numFmtId="0" fontId="43" fillId="0" borderId="0">
      <alignment wrapText="1"/>
    </xf>
    <xf numFmtId="0" fontId="52" fillId="0" borderId="0">
      <alignment wrapText="1"/>
    </xf>
    <xf numFmtId="0" fontId="43"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43" fillId="0" borderId="0">
      <alignment wrapText="1"/>
    </xf>
    <xf numFmtId="0" fontId="43" fillId="0" borderId="0">
      <alignment wrapText="1"/>
    </xf>
    <xf numFmtId="0" fontId="52" fillId="0" borderId="0">
      <alignment wrapText="1"/>
    </xf>
    <xf numFmtId="0" fontId="43" fillId="0" borderId="0">
      <alignment wrapText="1"/>
    </xf>
    <xf numFmtId="0" fontId="43" fillId="0" borderId="0">
      <alignment wrapText="1"/>
    </xf>
    <xf numFmtId="0" fontId="43" fillId="0" borderId="0">
      <alignment wrapText="1"/>
    </xf>
    <xf numFmtId="0" fontId="52" fillId="0" borderId="0">
      <alignment wrapText="1"/>
    </xf>
    <xf numFmtId="0" fontId="43" fillId="0" borderId="0">
      <alignment wrapText="1"/>
    </xf>
    <xf numFmtId="0" fontId="43"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43" fillId="0" borderId="0">
      <alignment wrapText="1"/>
    </xf>
    <xf numFmtId="0" fontId="52" fillId="0" borderId="0">
      <alignment wrapText="1"/>
    </xf>
    <xf numFmtId="0" fontId="43"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52"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52" fillId="0" borderId="0">
      <alignment wrapText="1"/>
    </xf>
    <xf numFmtId="0" fontId="52"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52"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52"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52" fillId="0" borderId="0">
      <alignment wrapText="1"/>
    </xf>
    <xf numFmtId="0" fontId="52" fillId="0" borderId="0">
      <alignment wrapText="1"/>
    </xf>
    <xf numFmtId="0" fontId="43" fillId="0" borderId="0">
      <alignment wrapText="1"/>
    </xf>
    <xf numFmtId="0" fontId="43" fillId="0" borderId="0">
      <alignment wrapText="1"/>
    </xf>
    <xf numFmtId="0" fontId="52" fillId="0" borderId="0">
      <alignment wrapText="1"/>
    </xf>
    <xf numFmtId="0" fontId="43" fillId="0" borderId="0">
      <alignment wrapText="1"/>
    </xf>
    <xf numFmtId="0" fontId="43" fillId="0" borderId="0">
      <alignment wrapText="1"/>
    </xf>
    <xf numFmtId="0" fontId="52" fillId="0" borderId="0">
      <alignment wrapText="1"/>
    </xf>
    <xf numFmtId="0" fontId="52" fillId="0" borderId="0">
      <alignment wrapText="1"/>
    </xf>
    <xf numFmtId="0" fontId="52" fillId="0" borderId="0">
      <alignment wrapText="1"/>
    </xf>
    <xf numFmtId="0" fontId="43"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52" fillId="0" borderId="0">
      <alignment wrapText="1"/>
    </xf>
    <xf numFmtId="0" fontId="43" fillId="0" borderId="0">
      <alignment wrapText="1"/>
    </xf>
    <xf numFmtId="0" fontId="52" fillId="0" borderId="0">
      <alignment wrapText="1"/>
    </xf>
    <xf numFmtId="0" fontId="43" fillId="0" borderId="0">
      <alignment wrapText="1"/>
    </xf>
    <xf numFmtId="0" fontId="52" fillId="0" borderId="0">
      <alignment wrapText="1"/>
    </xf>
    <xf numFmtId="0" fontId="43" fillId="0" borderId="0">
      <alignment wrapText="1"/>
    </xf>
    <xf numFmtId="0" fontId="43" fillId="0" borderId="0">
      <alignment wrapText="1"/>
    </xf>
    <xf numFmtId="0" fontId="43" fillId="0" borderId="0">
      <alignment wrapText="1"/>
    </xf>
    <xf numFmtId="0" fontId="43" fillId="0" borderId="0">
      <alignment wrapText="1"/>
    </xf>
    <xf numFmtId="0" fontId="52" fillId="0" borderId="0">
      <alignment wrapText="1"/>
    </xf>
    <xf numFmtId="0" fontId="52" fillId="0" borderId="0">
      <alignment wrapText="1"/>
    </xf>
    <xf numFmtId="0" fontId="52" fillId="0" borderId="0">
      <alignment wrapText="1"/>
    </xf>
    <xf numFmtId="0" fontId="52" fillId="0" borderId="0">
      <alignment wrapText="1"/>
    </xf>
    <xf numFmtId="0" fontId="43" fillId="0" borderId="0">
      <alignment wrapText="1"/>
    </xf>
    <xf numFmtId="0" fontId="43" fillId="0" borderId="0">
      <alignment wrapText="1"/>
    </xf>
    <xf numFmtId="0" fontId="43" fillId="0" borderId="0">
      <alignment wrapText="1"/>
    </xf>
    <xf numFmtId="0" fontId="52" fillId="0" borderId="0">
      <alignment wrapText="1"/>
    </xf>
    <xf numFmtId="0" fontId="43" fillId="0" borderId="0">
      <alignment wrapText="1"/>
    </xf>
    <xf numFmtId="0" fontId="50" fillId="8" borderId="0" applyNumberFormat="0" applyBorder="0" applyAlignment="0" applyProtection="0"/>
    <xf numFmtId="0" fontId="50" fillId="5"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8" borderId="0" applyNumberFormat="0" applyBorder="0" applyAlignment="0" applyProtection="0"/>
    <xf numFmtId="0" fontId="50" fillId="6" borderId="0" applyNumberFormat="0" applyBorder="0" applyAlignment="0" applyProtection="0"/>
    <xf numFmtId="175" fontId="53" fillId="0" borderId="5" applyNumberFormat="0" applyFont="0" applyBorder="0" applyAlignment="0">
      <alignment horizontal="center" vertical="center"/>
    </xf>
    <xf numFmtId="0" fontId="16" fillId="0" borderId="0"/>
    <xf numFmtId="0" fontId="54" fillId="8" borderId="0" applyNumberFormat="0" applyBorder="0" applyAlignment="0" applyProtection="0"/>
    <xf numFmtId="0" fontId="54" fillId="11" borderId="0" applyNumberFormat="0" applyBorder="0" applyAlignment="0" applyProtection="0"/>
    <xf numFmtId="0" fontId="54" fillId="12" borderId="0" applyNumberFormat="0" applyBorder="0" applyAlignment="0" applyProtection="0"/>
    <xf numFmtId="0" fontId="54" fillId="10" borderId="0" applyNumberFormat="0" applyBorder="0" applyAlignment="0" applyProtection="0"/>
    <xf numFmtId="0" fontId="54" fillId="8" borderId="0" applyNumberFormat="0" applyBorder="0" applyAlignment="0" applyProtection="0"/>
    <xf numFmtId="0" fontId="54" fillId="5" borderId="0" applyNumberFormat="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54" fillId="13"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6" fillId="15" borderId="0" applyNumberFormat="0" applyBorder="0" applyAlignment="0" applyProtection="0"/>
    <xf numFmtId="0" fontId="54" fillId="11"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6" fillId="18" borderId="0" applyNumberFormat="0" applyBorder="0" applyAlignment="0" applyProtection="0"/>
    <xf numFmtId="0" fontId="54" fillId="12" borderId="0" applyNumberFormat="0" applyBorder="0" applyAlignment="0" applyProtection="0"/>
    <xf numFmtId="0" fontId="55" fillId="16" borderId="0" applyNumberFormat="0" applyBorder="0" applyAlignment="0" applyProtection="0"/>
    <xf numFmtId="0" fontId="55" fillId="19" borderId="0" applyNumberFormat="0" applyBorder="0" applyAlignment="0" applyProtection="0"/>
    <xf numFmtId="0" fontId="56" fillId="17" borderId="0" applyNumberFormat="0" applyBorder="0" applyAlignment="0" applyProtection="0"/>
    <xf numFmtId="0" fontId="54" fillId="20" borderId="0" applyNumberFormat="0" applyBorder="0" applyAlignment="0" applyProtection="0"/>
    <xf numFmtId="0" fontId="55" fillId="14" borderId="0" applyNumberFormat="0" applyBorder="0" applyAlignment="0" applyProtection="0"/>
    <xf numFmtId="0" fontId="55" fillId="17" borderId="0" applyNumberFormat="0" applyBorder="0" applyAlignment="0" applyProtection="0"/>
    <xf numFmtId="0" fontId="56" fillId="17" borderId="0" applyNumberFormat="0" applyBorder="0" applyAlignment="0" applyProtection="0"/>
    <xf numFmtId="0" fontId="54" fillId="21" borderId="0" applyNumberFormat="0" applyBorder="0" applyAlignment="0" applyProtection="0"/>
    <xf numFmtId="0" fontId="55" fillId="22" borderId="0" applyNumberFormat="0" applyBorder="0" applyAlignment="0" applyProtection="0"/>
    <xf numFmtId="0" fontId="55" fillId="14" borderId="0" applyNumberFormat="0" applyBorder="0" applyAlignment="0" applyProtection="0"/>
    <xf numFmtId="0" fontId="56" fillId="15" borderId="0" applyNumberFormat="0" applyBorder="0" applyAlignment="0" applyProtection="0"/>
    <xf numFmtId="0" fontId="54" fillId="23" borderId="0" applyNumberFormat="0" applyBorder="0" applyAlignment="0" applyProtection="0"/>
    <xf numFmtId="0" fontId="55" fillId="16" borderId="0" applyNumberFormat="0" applyBorder="0" applyAlignment="0" applyProtection="0"/>
    <xf numFmtId="0" fontId="55" fillId="24" borderId="0" applyNumberFormat="0" applyBorder="0" applyAlignment="0" applyProtection="0"/>
    <xf numFmtId="0" fontId="56" fillId="24" borderId="0" applyNumberFormat="0" applyBorder="0" applyAlignment="0" applyProtection="0"/>
    <xf numFmtId="218" fontId="57" fillId="0" borderId="0" applyFont="0" applyFill="0" applyBorder="0" applyAlignment="0" applyProtection="0"/>
    <xf numFmtId="0" fontId="58" fillId="0" borderId="0" applyFont="0" applyFill="0" applyBorder="0" applyAlignment="0" applyProtection="0"/>
    <xf numFmtId="212" fontId="59" fillId="0" borderId="0" applyFont="0" applyFill="0" applyBorder="0" applyAlignment="0" applyProtection="0"/>
    <xf numFmtId="219" fontId="57" fillId="0" borderId="0" applyFont="0" applyFill="0" applyBorder="0" applyAlignment="0" applyProtection="0"/>
    <xf numFmtId="0" fontId="58" fillId="0" borderId="0" applyFont="0" applyFill="0" applyBorder="0" applyAlignment="0" applyProtection="0"/>
    <xf numFmtId="238" fontId="2" fillId="0" borderId="0" applyFont="0" applyFill="0" applyBorder="0" applyAlignment="0" applyProtection="0"/>
    <xf numFmtId="0" fontId="60" fillId="0" borderId="6" applyFont="0" applyFill="0" applyBorder="0" applyAlignment="0" applyProtection="0">
      <alignment horizontal="center" vertical="center"/>
    </xf>
    <xf numFmtId="0" fontId="61" fillId="0" borderId="0">
      <alignment horizontal="center" wrapText="1"/>
      <protection locked="0"/>
    </xf>
    <xf numFmtId="167" fontId="62" fillId="0" borderId="0" applyFont="0" applyFill="0" applyBorder="0" applyAlignment="0" applyProtection="0"/>
    <xf numFmtId="0" fontId="58" fillId="0" borderId="0" applyFont="0" applyFill="0" applyBorder="0" applyAlignment="0" applyProtection="0"/>
    <xf numFmtId="167" fontId="62" fillId="0" borderId="0" applyFont="0" applyFill="0" applyBorder="0" applyAlignment="0" applyProtection="0"/>
    <xf numFmtId="168" fontId="62" fillId="0" borderId="0" applyFont="0" applyFill="0" applyBorder="0" applyAlignment="0" applyProtection="0"/>
    <xf numFmtId="0" fontId="58" fillId="0" borderId="0" applyFont="0" applyFill="0" applyBorder="0" applyAlignment="0" applyProtection="0"/>
    <xf numFmtId="168" fontId="62" fillId="0" borderId="0" applyFont="0" applyFill="0" applyBorder="0" applyAlignment="0" applyProtection="0"/>
    <xf numFmtId="179" fontId="15" fillId="0" borderId="0" applyFont="0" applyFill="0" applyBorder="0" applyAlignment="0" applyProtection="0"/>
    <xf numFmtId="0" fontId="63" fillId="25" borderId="0" applyNumberFormat="0" applyBorder="0" applyAlignment="0" applyProtection="0"/>
    <xf numFmtId="0" fontId="64" fillId="0" borderId="0"/>
    <xf numFmtId="0" fontId="65" fillId="0" borderId="0" applyNumberFormat="0" applyFill="0" applyBorder="0" applyAlignment="0" applyProtection="0"/>
    <xf numFmtId="0" fontId="66" fillId="0" borderId="0"/>
    <xf numFmtId="0" fontId="2" fillId="0" borderId="0"/>
    <xf numFmtId="0" fontId="67" fillId="0" borderId="0"/>
    <xf numFmtId="0" fontId="68" fillId="0" borderId="0"/>
    <xf numFmtId="0" fontId="43" fillId="0" borderId="0"/>
    <xf numFmtId="176" fontId="2" fillId="0" borderId="0" applyFill="0" applyBorder="0" applyAlignment="0"/>
    <xf numFmtId="219" fontId="2" fillId="0" borderId="0" applyFill="0" applyBorder="0" applyAlignment="0"/>
    <xf numFmtId="177" fontId="23" fillId="0" borderId="0" applyFill="0" applyBorder="0" applyAlignment="0"/>
    <xf numFmtId="186" fontId="23" fillId="0" borderId="0" applyFill="0" applyBorder="0" applyAlignment="0"/>
    <xf numFmtId="220" fontId="2" fillId="0" borderId="0" applyFill="0" applyBorder="0" applyAlignment="0"/>
    <xf numFmtId="218" fontId="2" fillId="0" borderId="0" applyFill="0" applyBorder="0" applyAlignment="0"/>
    <xf numFmtId="221" fontId="2" fillId="0" borderId="0" applyFill="0" applyBorder="0" applyAlignment="0"/>
    <xf numFmtId="219" fontId="2" fillId="0" borderId="0" applyFill="0" applyBorder="0" applyAlignment="0"/>
    <xf numFmtId="0" fontId="69" fillId="26" borderId="7" applyNumberFormat="0" applyAlignment="0" applyProtection="0"/>
    <xf numFmtId="0" fontId="70" fillId="0" borderId="0"/>
    <xf numFmtId="202" fontId="71" fillId="0" borderId="3" applyBorder="0"/>
    <xf numFmtId="202" fontId="72" fillId="0" borderId="4">
      <protection locked="0"/>
    </xf>
    <xf numFmtId="216" fontId="32" fillId="0" borderId="0" applyFont="0" applyFill="0" applyBorder="0" applyAlignment="0" applyProtection="0"/>
    <xf numFmtId="205" fontId="73" fillId="0" borderId="4"/>
    <xf numFmtId="0" fontId="74" fillId="27" borderId="8" applyNumberFormat="0" applyAlignment="0" applyProtection="0"/>
    <xf numFmtId="175" fontId="75" fillId="0" borderId="0" applyFont="0" applyFill="0" applyBorder="0" applyAlignment="0" applyProtection="0"/>
    <xf numFmtId="43" fontId="2" fillId="0" borderId="0" applyFont="0" applyFill="0" applyBorder="0" applyAlignment="0" applyProtection="0"/>
    <xf numFmtId="217" fontId="2" fillId="0" borderId="0"/>
    <xf numFmtId="217" fontId="2" fillId="0" borderId="0"/>
    <xf numFmtId="217" fontId="2" fillId="0" borderId="0"/>
    <xf numFmtId="217" fontId="2" fillId="0" borderId="0"/>
    <xf numFmtId="217" fontId="2" fillId="0" borderId="0"/>
    <xf numFmtId="217" fontId="2" fillId="0" borderId="0"/>
    <xf numFmtId="217" fontId="2" fillId="0" borderId="0"/>
    <xf numFmtId="217" fontId="2" fillId="0" borderId="0"/>
    <xf numFmtId="218" fontId="2" fillId="0" borderId="0" applyFont="0" applyFill="0" applyBorder="0" applyAlignment="0" applyProtection="0"/>
    <xf numFmtId="189" fontId="76" fillId="0" borderId="0"/>
    <xf numFmtId="3" fontId="23" fillId="0" borderId="0" applyFont="0" applyFill="0" applyBorder="0" applyAlignment="0" applyProtection="0"/>
    <xf numFmtId="0" fontId="77" fillId="0" borderId="0" applyNumberFormat="0" applyAlignment="0">
      <alignment horizontal="left"/>
    </xf>
    <xf numFmtId="165" fontId="78" fillId="0" borderId="0" applyFont="0" applyFill="0" applyBorder="0" applyAlignment="0" applyProtection="0"/>
    <xf numFmtId="166" fontId="79" fillId="0" borderId="0" applyFont="0" applyFill="0" applyBorder="0" applyAlignment="0" applyProtection="0"/>
    <xf numFmtId="233" fontId="35" fillId="0" borderId="0" applyFont="0" applyFill="0" applyBorder="0" applyAlignment="0" applyProtection="0"/>
    <xf numFmtId="174" fontId="7" fillId="0" borderId="0" applyFont="0" applyFill="0" applyBorder="0" applyAlignment="0" applyProtection="0"/>
    <xf numFmtId="210" fontId="80" fillId="0" borderId="0">
      <protection locked="0"/>
    </xf>
    <xf numFmtId="209" fontId="80" fillId="0" borderId="0">
      <protection locked="0"/>
    </xf>
    <xf numFmtId="211" fontId="81" fillId="0" borderId="9">
      <protection locked="0"/>
    </xf>
    <xf numFmtId="208" fontId="80" fillId="0" borderId="0">
      <protection locked="0"/>
    </xf>
    <xf numFmtId="207" fontId="80" fillId="0" borderId="0">
      <protection locked="0"/>
    </xf>
    <xf numFmtId="208" fontId="80" fillId="0" borderId="0" applyNumberFormat="0">
      <protection locked="0"/>
    </xf>
    <xf numFmtId="208" fontId="80" fillId="0" borderId="0">
      <protection locked="0"/>
    </xf>
    <xf numFmtId="202" fontId="82" fillId="0" borderId="2"/>
    <xf numFmtId="206" fontId="82" fillId="0" borderId="2"/>
    <xf numFmtId="219" fontId="2" fillId="0" borderId="0" applyFont="0" applyFill="0" applyBorder="0" applyAlignment="0" applyProtection="0"/>
    <xf numFmtId="178" fontId="23" fillId="0" borderId="0" applyFont="0" applyFill="0" applyBorder="0" applyAlignment="0" applyProtection="0"/>
    <xf numFmtId="187" fontId="76" fillId="0" borderId="0"/>
    <xf numFmtId="202" fontId="19" fillId="0" borderId="2">
      <alignment horizontal="center"/>
      <protection hidden="1"/>
    </xf>
    <xf numFmtId="204" fontId="83" fillId="0" borderId="2">
      <alignment horizontal="center"/>
      <protection hidden="1"/>
    </xf>
    <xf numFmtId="2" fontId="19" fillId="0" borderId="2">
      <alignment horizontal="center"/>
      <protection hidden="1"/>
    </xf>
    <xf numFmtId="0" fontId="23" fillId="0" borderId="0" applyFont="0" applyFill="0" applyBorder="0" applyAlignment="0" applyProtection="0"/>
    <xf numFmtId="14" fontId="84" fillId="0" borderId="0" applyFill="0" applyBorder="0" applyAlignment="0"/>
    <xf numFmtId="172" fontId="2" fillId="0" borderId="0" applyFont="0" applyFill="0" applyBorder="0" applyAlignment="0" applyProtection="0"/>
    <xf numFmtId="174" fontId="2" fillId="0" borderId="0" applyFont="0" applyFill="0" applyBorder="0" applyAlignment="0" applyProtection="0"/>
    <xf numFmtId="231" fontId="35" fillId="0" borderId="0" applyFont="0" applyFill="0" applyBorder="0" applyAlignment="0" applyProtection="0"/>
    <xf numFmtId="224" fontId="23" fillId="0" borderId="0" applyFont="0" applyFill="0" applyBorder="0" applyAlignment="0" applyProtection="0"/>
    <xf numFmtId="188" fontId="76" fillId="0" borderId="0"/>
    <xf numFmtId="0" fontId="85" fillId="0" borderId="0">
      <alignment vertical="top" wrapText="1"/>
    </xf>
    <xf numFmtId="172" fontId="86" fillId="0" borderId="0" applyFont="0" applyFill="0" applyBorder="0" applyAlignment="0" applyProtection="0"/>
    <xf numFmtId="174" fontId="86" fillId="0" borderId="0" applyFont="0" applyFill="0" applyBorder="0" applyAlignment="0" applyProtection="0"/>
    <xf numFmtId="172" fontId="86" fillId="0" borderId="0" applyFont="0" applyFill="0" applyBorder="0" applyAlignment="0" applyProtection="0"/>
    <xf numFmtId="41" fontId="86" fillId="0" borderId="0" applyFont="0" applyFill="0" applyBorder="0" applyAlignment="0" applyProtection="0"/>
    <xf numFmtId="172" fontId="86" fillId="0" borderId="0" applyFont="0" applyFill="0" applyBorder="0" applyAlignment="0" applyProtection="0"/>
    <xf numFmtId="172"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172" fontId="86" fillId="0" borderId="0" applyFont="0" applyFill="0" applyBorder="0" applyAlignment="0" applyProtection="0"/>
    <xf numFmtId="172" fontId="86" fillId="0" borderId="0" applyFont="0" applyFill="0" applyBorder="0" applyAlignment="0" applyProtection="0"/>
    <xf numFmtId="172" fontId="86" fillId="0" borderId="0" applyFont="0" applyFill="0" applyBorder="0" applyAlignment="0" applyProtection="0"/>
    <xf numFmtId="41" fontId="86" fillId="0" borderId="0" applyFont="0" applyFill="0" applyBorder="0" applyAlignment="0" applyProtection="0"/>
    <xf numFmtId="41" fontId="86" fillId="0" borderId="0" applyFont="0" applyFill="0" applyBorder="0" applyAlignment="0" applyProtection="0"/>
    <xf numFmtId="164" fontId="86" fillId="0" borderId="0" applyFont="0" applyFill="0" applyBorder="0" applyAlignment="0" applyProtection="0"/>
    <xf numFmtId="164" fontId="86" fillId="0" borderId="0" applyFont="0" applyFill="0" applyBorder="0" applyAlignment="0" applyProtection="0"/>
    <xf numFmtId="41" fontId="86" fillId="0" borderId="0" applyFont="0" applyFill="0" applyBorder="0" applyAlignment="0" applyProtection="0"/>
    <xf numFmtId="174" fontId="86" fillId="0" borderId="0" applyFont="0" applyFill="0" applyBorder="0" applyAlignment="0" applyProtection="0"/>
    <xf numFmtId="43" fontId="86" fillId="0" borderId="0" applyFont="0" applyFill="0" applyBorder="0" applyAlignment="0" applyProtection="0"/>
    <xf numFmtId="174" fontId="86" fillId="0" borderId="0" applyFont="0" applyFill="0" applyBorder="0" applyAlignment="0" applyProtection="0"/>
    <xf numFmtId="174"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174" fontId="86" fillId="0" borderId="0" applyFont="0" applyFill="0" applyBorder="0" applyAlignment="0" applyProtection="0"/>
    <xf numFmtId="174" fontId="86" fillId="0" borderId="0" applyFont="0" applyFill="0" applyBorder="0" applyAlignment="0" applyProtection="0"/>
    <xf numFmtId="174" fontId="86" fillId="0" borderId="0" applyFont="0" applyFill="0" applyBorder="0" applyAlignment="0" applyProtection="0"/>
    <xf numFmtId="43" fontId="86" fillId="0" borderId="0" applyFont="0" applyFill="0" applyBorder="0" applyAlignment="0" applyProtection="0"/>
    <xf numFmtId="43" fontId="86" fillId="0" borderId="0" applyFont="0" applyFill="0" applyBorder="0" applyAlignment="0" applyProtection="0"/>
    <xf numFmtId="165" fontId="86" fillId="0" borderId="0" applyFont="0" applyFill="0" applyBorder="0" applyAlignment="0" applyProtection="0"/>
    <xf numFmtId="165" fontId="86" fillId="0" borderId="0" applyFont="0" applyFill="0" applyBorder="0" applyAlignment="0" applyProtection="0"/>
    <xf numFmtId="43" fontId="86" fillId="0" borderId="0" applyFont="0" applyFill="0" applyBorder="0" applyAlignment="0" applyProtection="0"/>
    <xf numFmtId="3" fontId="87" fillId="0" borderId="0" applyFont="0" applyBorder="0" applyAlignment="0"/>
    <xf numFmtId="0" fontId="88" fillId="28" borderId="0" applyNumberFormat="0" applyBorder="0" applyAlignment="0" applyProtection="0"/>
    <xf numFmtId="0" fontId="88" fillId="29" borderId="0" applyNumberFormat="0" applyBorder="0" applyAlignment="0" applyProtection="0"/>
    <xf numFmtId="0" fontId="88" fillId="30" borderId="0" applyNumberFormat="0" applyBorder="0" applyAlignment="0" applyProtection="0"/>
    <xf numFmtId="0" fontId="2" fillId="0" borderId="0" applyFill="0" applyBorder="0" applyAlignment="0"/>
    <xf numFmtId="219" fontId="2" fillId="0" borderId="0" applyFill="0" applyBorder="0" applyAlignment="0"/>
    <xf numFmtId="218" fontId="2" fillId="0" borderId="0" applyFill="0" applyBorder="0" applyAlignment="0"/>
    <xf numFmtId="221" fontId="2" fillId="0" borderId="0" applyFill="0" applyBorder="0" applyAlignment="0"/>
    <xf numFmtId="219" fontId="2" fillId="0" borderId="0" applyFill="0" applyBorder="0" applyAlignment="0"/>
    <xf numFmtId="0" fontId="89" fillId="0" borderId="0" applyNumberFormat="0" applyAlignment="0">
      <alignment horizontal="left"/>
    </xf>
    <xf numFmtId="194" fontId="33" fillId="0" borderId="0" applyFont="0" applyFill="0" applyBorder="0" applyAlignment="0" applyProtection="0"/>
    <xf numFmtId="0" fontId="90" fillId="0" borderId="0" applyNumberFormat="0" applyFill="0" applyBorder="0" applyAlignment="0" applyProtection="0"/>
    <xf numFmtId="3" fontId="87" fillId="0" borderId="0" applyFont="0" applyBorder="0" applyAlignment="0"/>
    <xf numFmtId="2" fontId="23" fillId="0" borderId="0" applyFont="0" applyFill="0" applyBorder="0" applyAlignment="0" applyProtection="0"/>
    <xf numFmtId="0" fontId="91" fillId="0" borderId="0" applyNumberFormat="0" applyFill="0" applyBorder="0" applyAlignment="0" applyProtection="0"/>
    <xf numFmtId="0" fontId="92" fillId="0" borderId="0" applyNumberFormat="0" applyFill="0" applyBorder="0" applyProtection="0">
      <alignment vertical="center"/>
    </xf>
    <xf numFmtId="0" fontId="93" fillId="0" borderId="0" applyNumberFormat="0" applyFill="0" applyBorder="0" applyAlignment="0" applyProtection="0"/>
    <xf numFmtId="0" fontId="94" fillId="0" borderId="0" applyNumberFormat="0" applyFill="0" applyBorder="0" applyProtection="0">
      <alignment vertical="center"/>
    </xf>
    <xf numFmtId="0" fontId="95" fillId="0" borderId="0" applyNumberFormat="0" applyFill="0" applyBorder="0" applyAlignment="0" applyProtection="0"/>
    <xf numFmtId="0" fontId="96" fillId="0" borderId="0" applyNumberFormat="0" applyFill="0" applyBorder="0" applyAlignment="0" applyProtection="0"/>
    <xf numFmtId="239" fontId="2" fillId="0" borderId="10" applyNumberFormat="0" applyFill="0" applyBorder="0" applyAlignment="0" applyProtection="0"/>
    <xf numFmtId="0" fontId="97" fillId="0" borderId="0" applyNumberFormat="0" applyFill="0" applyBorder="0" applyAlignment="0" applyProtection="0"/>
    <xf numFmtId="0" fontId="98" fillId="8" borderId="0" applyNumberFormat="0" applyBorder="0" applyAlignment="0" applyProtection="0"/>
    <xf numFmtId="38" fontId="8" fillId="2" borderId="0" applyNumberFormat="0" applyBorder="0" applyAlignment="0" applyProtection="0"/>
    <xf numFmtId="0" fontId="99" fillId="0" borderId="11" applyNumberFormat="0" applyFill="0" applyBorder="0" applyAlignment="0" applyProtection="0">
      <alignment horizontal="center" vertical="center"/>
    </xf>
    <xf numFmtId="0" fontId="100" fillId="0" borderId="0" applyNumberFormat="0" applyFont="0" applyBorder="0" applyAlignment="0">
      <alignment horizontal="left" vertical="center"/>
    </xf>
    <xf numFmtId="0" fontId="101" fillId="31" borderId="0"/>
    <xf numFmtId="0" fontId="70" fillId="0" borderId="0">
      <alignment horizontal="left"/>
    </xf>
    <xf numFmtId="0" fontId="102" fillId="0" borderId="12" applyNumberFormat="0" applyAlignment="0" applyProtection="0">
      <alignment horizontal="left" vertical="center"/>
    </xf>
    <xf numFmtId="0" fontId="102" fillId="0" borderId="13">
      <alignment horizontal="left" vertical="center"/>
    </xf>
    <xf numFmtId="0" fontId="103" fillId="0" borderId="14" applyNumberFormat="0" applyFill="0" applyAlignment="0" applyProtection="0"/>
    <xf numFmtId="0" fontId="104" fillId="0" borderId="15" applyNumberFormat="0" applyFill="0" applyAlignment="0" applyProtection="0"/>
    <xf numFmtId="0" fontId="105" fillId="0" borderId="16" applyNumberFormat="0" applyFill="0" applyAlignment="0" applyProtection="0"/>
    <xf numFmtId="0" fontId="105" fillId="0" borderId="0" applyNumberFormat="0" applyFill="0" applyBorder="0" applyAlignment="0" applyProtection="0"/>
    <xf numFmtId="0" fontId="106" fillId="0" borderId="0" applyProtection="0"/>
    <xf numFmtId="0" fontId="107" fillId="0" borderId="0" applyProtection="0"/>
    <xf numFmtId="0" fontId="108" fillId="0" borderId="17">
      <alignment horizontal="center"/>
    </xf>
    <xf numFmtId="0" fontId="108" fillId="0" borderId="0">
      <alignment horizontal="center"/>
    </xf>
    <xf numFmtId="169" fontId="109" fillId="32" borderId="1" applyNumberFormat="0" applyAlignment="0">
      <alignment horizontal="left" vertical="top"/>
    </xf>
    <xf numFmtId="191" fontId="60" fillId="0" borderId="0" applyFont="0" applyFill="0" applyBorder="0" applyAlignment="0" applyProtection="0">
      <alignment horizontal="center" vertical="center"/>
    </xf>
    <xf numFmtId="49" fontId="110" fillId="0" borderId="1">
      <alignment vertical="center"/>
    </xf>
    <xf numFmtId="0" fontId="111" fillId="0" borderId="0"/>
    <xf numFmtId="0" fontId="112" fillId="0" borderId="0" applyFont="0" applyFill="0" applyBorder="0" applyAlignment="0" applyProtection="0"/>
    <xf numFmtId="0" fontId="113" fillId="0" borderId="0" applyFont="0" applyFill="0" applyBorder="0" applyAlignment="0" applyProtection="0"/>
    <xf numFmtId="0" fontId="114" fillId="9" borderId="7" applyNumberFormat="0" applyAlignment="0" applyProtection="0"/>
    <xf numFmtId="10" fontId="8" fillId="33" borderId="1" applyNumberFormat="0" applyBorder="0" applyAlignment="0" applyProtection="0"/>
    <xf numFmtId="2" fontId="115" fillId="0" borderId="18" applyBorder="0"/>
    <xf numFmtId="0" fontId="87" fillId="0" borderId="0"/>
    <xf numFmtId="0" fontId="61" fillId="0" borderId="19">
      <alignment horizontal="centerContinuous"/>
    </xf>
    <xf numFmtId="0" fontId="116" fillId="0" borderId="0"/>
    <xf numFmtId="0" fontId="33" fillId="0" borderId="0"/>
    <xf numFmtId="0" fontId="2" fillId="0" borderId="0" applyFill="0" applyBorder="0" applyAlignment="0"/>
    <xf numFmtId="219" fontId="2" fillId="0" borderId="0" applyFill="0" applyBorder="0" applyAlignment="0"/>
    <xf numFmtId="218" fontId="2" fillId="0" borderId="0" applyFill="0" applyBorder="0" applyAlignment="0"/>
    <xf numFmtId="221" fontId="2" fillId="0" borderId="0" applyFill="0" applyBorder="0" applyAlignment="0"/>
    <xf numFmtId="219" fontId="2" fillId="0" borderId="0" applyFill="0" applyBorder="0" applyAlignment="0"/>
    <xf numFmtId="0" fontId="117" fillId="0" borderId="20" applyNumberFormat="0" applyFill="0" applyAlignment="0" applyProtection="0"/>
    <xf numFmtId="202" fontId="8" fillId="0" borderId="3" applyFont="0"/>
    <xf numFmtId="3" fontId="2" fillId="0" borderId="21"/>
    <xf numFmtId="0" fontId="60" fillId="0" borderId="0" applyFont="0" applyFill="0" applyBorder="0" applyProtection="0">
      <alignment horizontal="center" vertical="center"/>
    </xf>
    <xf numFmtId="176" fontId="118" fillId="0" borderId="22" applyNumberFormat="0" applyFont="0" applyFill="0" applyBorder="0">
      <alignment horizontal="center"/>
    </xf>
    <xf numFmtId="38" fontId="33" fillId="0" borderId="0" applyFont="0" applyFill="0" applyBorder="0" applyAlignment="0" applyProtection="0"/>
    <xf numFmtId="4" fontId="119" fillId="0" borderId="0" applyFont="0" applyFill="0" applyBorder="0" applyAlignment="0" applyProtection="0"/>
    <xf numFmtId="222" fontId="2" fillId="0" borderId="0" applyFont="0" applyFill="0" applyBorder="0" applyAlignment="0" applyProtection="0"/>
    <xf numFmtId="170" fontId="2" fillId="0" borderId="0" applyFont="0" applyFill="0" applyBorder="0" applyAlignment="0" applyProtection="0"/>
    <xf numFmtId="164" fontId="120" fillId="0" borderId="0" applyFont="0" applyFill="0" applyBorder="0" applyAlignment="0" applyProtection="0"/>
    <xf numFmtId="165" fontId="120" fillId="0" borderId="0" applyFont="0" applyFill="0" applyBorder="0" applyAlignment="0" applyProtection="0"/>
    <xf numFmtId="0" fontId="70" fillId="0" borderId="17"/>
    <xf numFmtId="171" fontId="2" fillId="0" borderId="22"/>
    <xf numFmtId="0" fontId="23" fillId="0" borderId="0" applyFont="0" applyFill="0" applyBorder="0" applyAlignment="0" applyProtection="0"/>
    <xf numFmtId="0" fontId="23" fillId="0" borderId="0" applyFont="0" applyFill="0" applyBorder="0" applyAlignment="0" applyProtection="0"/>
    <xf numFmtId="42" fontId="120" fillId="0" borderId="0" applyFont="0" applyFill="0" applyBorder="0" applyAlignment="0" applyProtection="0"/>
    <xf numFmtId="44" fontId="120" fillId="0" borderId="0" applyFont="0" applyFill="0" applyBorder="0" applyAlignment="0" applyProtection="0"/>
    <xf numFmtId="0" fontId="121" fillId="0" borderId="0" applyNumberFormat="0" applyFont="0" applyFill="0" applyAlignment="0"/>
    <xf numFmtId="0" fontId="82" fillId="0" borderId="0">
      <alignment horizontal="justify" vertical="top"/>
    </xf>
    <xf numFmtId="0" fontId="122" fillId="0" borderId="23" applyNumberFormat="0" applyFont="0" applyFill="0" applyAlignment="0">
      <alignment horizontal="center" vertical="top"/>
    </xf>
    <xf numFmtId="0" fontId="123" fillId="9" borderId="0" applyNumberFormat="0" applyBorder="0" applyAlignment="0" applyProtection="0"/>
    <xf numFmtId="0" fontId="124" fillId="0" borderId="1"/>
    <xf numFmtId="0" fontId="125" fillId="0" borderId="0"/>
    <xf numFmtId="37" fontId="126" fillId="0" borderId="0"/>
    <xf numFmtId="185" fontId="127" fillId="0" borderId="0"/>
    <xf numFmtId="0" fontId="128"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210" fillId="0" borderId="0"/>
    <xf numFmtId="0" fontId="16" fillId="0" borderId="0"/>
    <xf numFmtId="0" fontId="87" fillId="0" borderId="0"/>
    <xf numFmtId="0" fontId="119" fillId="34" borderId="0"/>
    <xf numFmtId="0" fontId="86" fillId="0" borderId="0"/>
    <xf numFmtId="0" fontId="23" fillId="6" borderId="24" applyNumberFormat="0" applyFont="0" applyAlignment="0" applyProtection="0"/>
    <xf numFmtId="174" fontId="39" fillId="0" borderId="0" applyFont="0" applyFill="0" applyBorder="0" applyAlignment="0" applyProtection="0"/>
    <xf numFmtId="172" fontId="39" fillId="0" borderId="0" applyFont="0" applyFill="0" applyBorder="0" applyAlignment="0" applyProtection="0"/>
    <xf numFmtId="0" fontId="129" fillId="0" borderId="0" applyNumberFormat="0" applyFill="0" applyBorder="0" applyAlignment="0" applyProtection="0"/>
    <xf numFmtId="0" fontId="79" fillId="0" borderId="0" applyNumberFormat="0" applyFill="0" applyBorder="0" applyAlignment="0" applyProtection="0"/>
    <xf numFmtId="0" fontId="16" fillId="0" borderId="0" applyNumberFormat="0" applyFill="0" applyBorder="0" applyAlignment="0" applyProtection="0"/>
    <xf numFmtId="0" fontId="23" fillId="0" borderId="0" applyFont="0" applyFill="0" applyBorder="0" applyAlignment="0" applyProtection="0"/>
    <xf numFmtId="0" fontId="130" fillId="0" borderId="0"/>
    <xf numFmtId="0" fontId="131" fillId="26" borderId="25" applyNumberFormat="0" applyAlignment="0" applyProtection="0"/>
    <xf numFmtId="14" fontId="61" fillId="0" borderId="0">
      <alignment horizontal="center" wrapText="1"/>
      <protection locked="0"/>
    </xf>
    <xf numFmtId="9" fontId="2" fillId="0" borderId="0" applyFont="0" applyFill="0" applyBorder="0" applyAlignment="0" applyProtection="0"/>
    <xf numFmtId="220" fontId="2" fillId="0" borderId="0" applyFont="0" applyFill="0" applyBorder="0" applyAlignment="0" applyProtection="0"/>
    <xf numFmtId="223" fontId="2" fillId="0" borderId="0" applyFont="0" applyFill="0" applyBorder="0" applyAlignment="0" applyProtection="0"/>
    <xf numFmtId="10" fontId="2" fillId="0" borderId="0" applyFont="0" applyFill="0" applyBorder="0" applyAlignment="0" applyProtection="0"/>
    <xf numFmtId="9" fontId="33" fillId="0" borderId="26" applyNumberFormat="0" applyBorder="0"/>
    <xf numFmtId="0" fontId="2" fillId="0" borderId="0" applyFill="0" applyBorder="0" applyAlignment="0"/>
    <xf numFmtId="219" fontId="2" fillId="0" borderId="0" applyFill="0" applyBorder="0" applyAlignment="0"/>
    <xf numFmtId="218" fontId="2" fillId="0" borderId="0" applyFill="0" applyBorder="0" applyAlignment="0"/>
    <xf numFmtId="221" fontId="2" fillId="0" borderId="0" applyFill="0" applyBorder="0" applyAlignment="0"/>
    <xf numFmtId="219" fontId="2" fillId="0" borderId="0" applyFill="0" applyBorder="0" applyAlignment="0"/>
    <xf numFmtId="0" fontId="132" fillId="0" borderId="0"/>
    <xf numFmtId="0" fontId="30" fillId="0" borderId="0" applyNumberFormat="0" applyFont="0" applyFill="0" applyBorder="0" applyAlignment="0" applyProtection="0">
      <alignment horizontal="left"/>
    </xf>
    <xf numFmtId="0" fontId="133" fillId="0" borderId="17">
      <alignment horizontal="center"/>
    </xf>
    <xf numFmtId="0" fontId="134" fillId="35" borderId="0" applyNumberFormat="0" applyFont="0" applyBorder="0" applyAlignment="0">
      <alignment horizontal="center"/>
    </xf>
    <xf numFmtId="14" fontId="135" fillId="0" borderId="0" applyNumberFormat="0" applyFill="0" applyBorder="0" applyAlignment="0" applyProtection="0">
      <alignment horizontal="left"/>
    </xf>
    <xf numFmtId="0" fontId="16" fillId="0" borderId="0" applyNumberFormat="0" applyFill="0" applyBorder="0" applyAlignment="0" applyProtection="0"/>
    <xf numFmtId="4" fontId="136" fillId="36" borderId="27" applyNumberFormat="0" applyProtection="0">
      <alignment vertical="center"/>
    </xf>
    <xf numFmtId="4" fontId="137" fillId="36" borderId="27" applyNumberFormat="0" applyProtection="0">
      <alignment vertical="center"/>
    </xf>
    <xf numFmtId="4" fontId="138" fillId="36" borderId="27" applyNumberFormat="0" applyProtection="0">
      <alignment horizontal="left" vertical="center" indent="1"/>
    </xf>
    <xf numFmtId="4" fontId="138" fillId="37" borderId="0" applyNumberFormat="0" applyProtection="0">
      <alignment horizontal="left" vertical="center" indent="1"/>
    </xf>
    <xf numFmtId="4" fontId="138" fillId="38" borderId="27" applyNumberFormat="0" applyProtection="0">
      <alignment horizontal="right" vertical="center"/>
    </xf>
    <xf numFmtId="4" fontId="138" fillId="39" borderId="27" applyNumberFormat="0" applyProtection="0">
      <alignment horizontal="right" vertical="center"/>
    </xf>
    <xf numFmtId="4" fontId="138" fillId="40" borderId="27" applyNumberFormat="0" applyProtection="0">
      <alignment horizontal="right" vertical="center"/>
    </xf>
    <xf numFmtId="4" fontId="138" fillId="41" borderId="27" applyNumberFormat="0" applyProtection="0">
      <alignment horizontal="right" vertical="center"/>
    </xf>
    <xf numFmtId="4" fontId="138" fillId="42" borderId="27" applyNumberFormat="0" applyProtection="0">
      <alignment horizontal="right" vertical="center"/>
    </xf>
    <xf numFmtId="4" fontId="138" fillId="43" borderId="27" applyNumberFormat="0" applyProtection="0">
      <alignment horizontal="right" vertical="center"/>
    </xf>
    <xf numFmtId="4" fontId="138" fillId="44" borderId="27" applyNumberFormat="0" applyProtection="0">
      <alignment horizontal="right" vertical="center"/>
    </xf>
    <xf numFmtId="4" fontId="138" fillId="45" borderId="27" applyNumberFormat="0" applyProtection="0">
      <alignment horizontal="right" vertical="center"/>
    </xf>
    <xf numFmtId="4" fontId="138" fillId="46" borderId="27" applyNumberFormat="0" applyProtection="0">
      <alignment horizontal="right" vertical="center"/>
    </xf>
    <xf numFmtId="4" fontId="136" fillId="47" borderId="28" applyNumberFormat="0" applyProtection="0">
      <alignment horizontal="left" vertical="center" indent="1"/>
    </xf>
    <xf numFmtId="4" fontId="136" fillId="48" borderId="0" applyNumberFormat="0" applyProtection="0">
      <alignment horizontal="left" vertical="center" indent="1"/>
    </xf>
    <xf numFmtId="4" fontId="136" fillId="37" borderId="0" applyNumberFormat="0" applyProtection="0">
      <alignment horizontal="left" vertical="center" indent="1"/>
    </xf>
    <xf numFmtId="4" fontId="138" fillId="48" borderId="27" applyNumberFormat="0" applyProtection="0">
      <alignment horizontal="right" vertical="center"/>
    </xf>
    <xf numFmtId="4" fontId="139" fillId="48" borderId="0" applyNumberFormat="0" applyProtection="0">
      <alignment horizontal="left" vertical="center" indent="1"/>
    </xf>
    <xf numFmtId="4" fontId="139" fillId="37" borderId="0" applyNumberFormat="0" applyProtection="0">
      <alignment horizontal="left" vertical="center" indent="1"/>
    </xf>
    <xf numFmtId="4" fontId="138" fillId="49" borderId="27" applyNumberFormat="0" applyProtection="0">
      <alignment vertical="center"/>
    </xf>
    <xf numFmtId="4" fontId="140" fillId="49" borderId="27" applyNumberFormat="0" applyProtection="0">
      <alignment vertical="center"/>
    </xf>
    <xf numFmtId="4" fontId="136" fillId="48" borderId="29" applyNumberFormat="0" applyProtection="0">
      <alignment horizontal="left" vertical="center" indent="1"/>
    </xf>
    <xf numFmtId="4" fontId="138" fillId="49" borderId="27" applyNumberFormat="0" applyProtection="0">
      <alignment horizontal="right" vertical="center"/>
    </xf>
    <xf numFmtId="4" fontId="140" fillId="49" borderId="27" applyNumberFormat="0" applyProtection="0">
      <alignment horizontal="right" vertical="center"/>
    </xf>
    <xf numFmtId="4" fontId="136" fillId="48" borderId="27" applyNumberFormat="0" applyProtection="0">
      <alignment horizontal="left" vertical="center" indent="1"/>
    </xf>
    <xf numFmtId="4" fontId="141" fillId="32" borderId="29" applyNumberFormat="0" applyProtection="0">
      <alignment horizontal="left" vertical="center" indent="1"/>
    </xf>
    <xf numFmtId="4" fontId="142" fillId="49" borderId="27" applyNumberFormat="0" applyProtection="0">
      <alignment horizontal="right" vertical="center"/>
    </xf>
    <xf numFmtId="0" fontId="9" fillId="0" borderId="0">
      <alignment vertical="center"/>
    </xf>
    <xf numFmtId="235" fontId="143" fillId="0" borderId="0" applyFont="0" applyFill="0" applyBorder="0" applyAlignment="0" applyProtection="0"/>
    <xf numFmtId="0" fontId="134" fillId="1" borderId="13" applyNumberFormat="0" applyFont="0" applyAlignment="0">
      <alignment horizontal="center"/>
    </xf>
    <xf numFmtId="0" fontId="144" fillId="0" borderId="0" applyNumberFormat="0" applyFill="0" applyBorder="0" applyAlignment="0" applyProtection="0"/>
    <xf numFmtId="0" fontId="145" fillId="0" borderId="0" applyNumberFormat="0" applyFill="0" applyBorder="0" applyAlignment="0" applyProtection="0">
      <alignment vertical="top"/>
      <protection locked="0"/>
    </xf>
    <xf numFmtId="3" fontId="15" fillId="0" borderId="0"/>
    <xf numFmtId="0" fontId="146" fillId="0" borderId="0" applyNumberFormat="0" applyFill="0" applyBorder="0" applyAlignment="0">
      <alignment horizontal="center"/>
    </xf>
    <xf numFmtId="0" fontId="2" fillId="50" borderId="0"/>
    <xf numFmtId="175" fontId="147" fillId="0" borderId="0" applyNumberFormat="0" applyBorder="0" applyAlignment="0">
      <alignment horizontal="centerContinuous"/>
    </xf>
    <xf numFmtId="0" fontId="30" fillId="0" borderId="0"/>
    <xf numFmtId="0" fontId="102" fillId="0" borderId="13">
      <alignment horizontal="left" vertical="center"/>
    </xf>
    <xf numFmtId="0" fontId="102" fillId="0" borderId="12" applyNumberFormat="0" applyAlignment="0" applyProtection="0">
      <alignment horizontal="left" vertical="center"/>
    </xf>
    <xf numFmtId="0" fontId="102" fillId="0" borderId="0" applyNumberFormat="0" applyFill="0" applyBorder="0" applyAlignment="0" applyProtection="0"/>
    <xf numFmtId="0" fontId="148" fillId="0" borderId="0" applyNumberFormat="0" applyFill="0" applyBorder="0" applyAlignment="0" applyProtection="0"/>
    <xf numFmtId="0" fontId="43" fillId="0" borderId="0"/>
    <xf numFmtId="0" fontId="149" fillId="0" borderId="0"/>
    <xf numFmtId="0" fontId="79" fillId="0" borderId="0"/>
    <xf numFmtId="0" fontId="79" fillId="0" borderId="0"/>
    <xf numFmtId="236" fontId="32" fillId="0" borderId="0" applyFont="0" applyFill="0" applyBorder="0" applyAlignment="0" applyProtection="0"/>
    <xf numFmtId="42" fontId="32" fillId="0" borderId="0" applyFont="0" applyFill="0" applyBorder="0" applyAlignment="0" applyProtection="0"/>
    <xf numFmtId="0" fontId="121" fillId="0" borderId="0" applyNumberFormat="0" applyFont="0" applyFill="0" applyAlignment="0"/>
    <xf numFmtId="0" fontId="23" fillId="0" borderId="30" applyNumberFormat="0" applyFont="0" applyFill="0" applyAlignment="0" applyProtection="0"/>
    <xf numFmtId="234" fontId="79" fillId="0" borderId="0" applyFont="0" applyFill="0" applyBorder="0" applyAlignment="0" applyProtection="0"/>
    <xf numFmtId="0" fontId="79" fillId="0" borderId="0"/>
    <xf numFmtId="0" fontId="79" fillId="0" borderId="0"/>
    <xf numFmtId="236" fontId="32" fillId="0" borderId="0" applyFont="0" applyFill="0" applyBorder="0" applyAlignment="0" applyProtection="0"/>
    <xf numFmtId="42" fontId="32" fillId="0" borderId="0" applyFont="0" applyFill="0" applyBorder="0" applyAlignment="0" applyProtection="0"/>
    <xf numFmtId="0" fontId="23" fillId="0" borderId="30" applyNumberFormat="0" applyFont="0" applyFill="0" applyAlignment="0" applyProtection="0"/>
    <xf numFmtId="234" fontId="79" fillId="0" borderId="0" applyFont="0" applyFill="0" applyBorder="0" applyAlignment="0" applyProtection="0"/>
    <xf numFmtId="236" fontId="32" fillId="0" borderId="0" applyFont="0" applyFill="0" applyBorder="0" applyAlignment="0" applyProtection="0"/>
    <xf numFmtId="3" fontId="23" fillId="0" borderId="0" applyFont="0" applyFill="0" applyBorder="0" applyAlignment="0" applyProtection="0"/>
    <xf numFmtId="178" fontId="23" fillId="0" borderId="0" applyFont="0" applyFill="0" applyBorder="0" applyAlignment="0" applyProtection="0"/>
    <xf numFmtId="228" fontId="31" fillId="0" borderId="0" applyFont="0" applyFill="0" applyBorder="0" applyAlignment="0" applyProtection="0"/>
    <xf numFmtId="230" fontId="31" fillId="0" borderId="0" applyFont="0" applyFill="0" applyBorder="0" applyAlignment="0" applyProtection="0"/>
    <xf numFmtId="0" fontId="23" fillId="0" borderId="0" applyFont="0" applyFill="0" applyBorder="0" applyAlignment="0" applyProtection="0"/>
    <xf numFmtId="2" fontId="23" fillId="0" borderId="0" applyFont="0" applyFill="0" applyBorder="0" applyAlignment="0" applyProtection="0"/>
    <xf numFmtId="0" fontId="150" fillId="0" borderId="0"/>
    <xf numFmtId="0" fontId="70" fillId="0" borderId="0"/>
    <xf numFmtId="40" fontId="151" fillId="0" borderId="0" applyBorder="0">
      <alignment horizontal="right"/>
    </xf>
    <xf numFmtId="198" fontId="32" fillId="0" borderId="18">
      <alignment horizontal="right" vertical="center"/>
    </xf>
    <xf numFmtId="201" fontId="79" fillId="0" borderId="18">
      <alignment horizontal="right" vertical="center"/>
    </xf>
    <xf numFmtId="199" fontId="16" fillId="0" borderId="18">
      <alignment horizontal="right" vertical="center"/>
    </xf>
    <xf numFmtId="196" fontId="2" fillId="0" borderId="18">
      <alignment horizontal="right" vertical="center"/>
    </xf>
    <xf numFmtId="173" fontId="31" fillId="0" borderId="18">
      <alignment horizontal="right" vertical="center"/>
    </xf>
    <xf numFmtId="173" fontId="31" fillId="0" borderId="18">
      <alignment horizontal="right" vertical="center"/>
    </xf>
    <xf numFmtId="173" fontId="31" fillId="0" borderId="18">
      <alignment horizontal="right" vertical="center"/>
    </xf>
    <xf numFmtId="199" fontId="16" fillId="0" borderId="18">
      <alignment horizontal="right" vertical="center"/>
    </xf>
    <xf numFmtId="199" fontId="16" fillId="0" borderId="18">
      <alignment horizontal="right" vertical="center"/>
    </xf>
    <xf numFmtId="170" fontId="152" fillId="0" borderId="18">
      <alignment horizontal="right" vertical="center"/>
    </xf>
    <xf numFmtId="201" fontId="79" fillId="0" borderId="18">
      <alignment horizontal="right" vertical="center"/>
    </xf>
    <xf numFmtId="198" fontId="32" fillId="0" borderId="18">
      <alignment horizontal="right" vertical="center"/>
    </xf>
    <xf numFmtId="199" fontId="16" fillId="0" borderId="18">
      <alignment horizontal="right" vertical="center"/>
    </xf>
    <xf numFmtId="199" fontId="16" fillId="0" borderId="18">
      <alignment horizontal="right" vertical="center"/>
    </xf>
    <xf numFmtId="170" fontId="152" fillId="0" borderId="18">
      <alignment horizontal="right" vertical="center"/>
    </xf>
    <xf numFmtId="227" fontId="16" fillId="0" borderId="18">
      <alignment horizontal="right" vertical="center"/>
    </xf>
    <xf numFmtId="227" fontId="16" fillId="0" borderId="18">
      <alignment horizontal="right" vertical="center"/>
    </xf>
    <xf numFmtId="201" fontId="79" fillId="0" borderId="18">
      <alignment horizontal="right" vertical="center"/>
    </xf>
    <xf numFmtId="199" fontId="16" fillId="0" borderId="18">
      <alignment horizontal="right" vertical="center"/>
    </xf>
    <xf numFmtId="199" fontId="16" fillId="0" borderId="18">
      <alignment horizontal="right" vertical="center"/>
    </xf>
    <xf numFmtId="169" fontId="79" fillId="0" borderId="18">
      <alignment horizontal="right" vertical="center"/>
    </xf>
    <xf numFmtId="201" fontId="79" fillId="0" borderId="18">
      <alignment horizontal="right" vertical="center"/>
    </xf>
    <xf numFmtId="169" fontId="79" fillId="0" borderId="18">
      <alignment horizontal="right" vertical="center"/>
    </xf>
    <xf numFmtId="199" fontId="16" fillId="0" borderId="18">
      <alignment horizontal="right" vertical="center"/>
    </xf>
    <xf numFmtId="201" fontId="79" fillId="0" borderId="18">
      <alignment horizontal="right" vertical="center"/>
    </xf>
    <xf numFmtId="226" fontId="16" fillId="0" borderId="18">
      <alignment horizontal="right" vertical="center"/>
    </xf>
    <xf numFmtId="227" fontId="16" fillId="0" borderId="18">
      <alignment horizontal="right" vertical="center"/>
    </xf>
    <xf numFmtId="170" fontId="152" fillId="0" borderId="18">
      <alignment horizontal="right" vertical="center"/>
    </xf>
    <xf numFmtId="201" fontId="79" fillId="0" borderId="18">
      <alignment horizontal="right" vertical="center"/>
    </xf>
    <xf numFmtId="173" fontId="31" fillId="0" borderId="18">
      <alignment horizontal="right" vertical="center"/>
    </xf>
    <xf numFmtId="225" fontId="152" fillId="0" borderId="18">
      <alignment horizontal="right" vertical="center"/>
    </xf>
    <xf numFmtId="199" fontId="16" fillId="0" borderId="18">
      <alignment horizontal="right" vertical="center"/>
    </xf>
    <xf numFmtId="214" fontId="79" fillId="0" borderId="18">
      <alignment horizontal="right" vertical="center"/>
    </xf>
    <xf numFmtId="173" fontId="31" fillId="0" borderId="18">
      <alignment horizontal="right" vertical="center"/>
    </xf>
    <xf numFmtId="200" fontId="2" fillId="0" borderId="18">
      <alignment horizontal="right" vertical="center"/>
    </xf>
    <xf numFmtId="198" fontId="32" fillId="0" borderId="18">
      <alignment horizontal="right" vertical="center"/>
    </xf>
    <xf numFmtId="199" fontId="16" fillId="0" borderId="18">
      <alignment horizontal="right" vertical="center"/>
    </xf>
    <xf numFmtId="201" fontId="79" fillId="0" borderId="18">
      <alignment horizontal="right" vertical="center"/>
    </xf>
    <xf numFmtId="173" fontId="31" fillId="0" borderId="18">
      <alignment horizontal="right" vertical="center"/>
    </xf>
    <xf numFmtId="201" fontId="79" fillId="0" borderId="18">
      <alignment horizontal="right" vertical="center"/>
    </xf>
    <xf numFmtId="214" fontId="79" fillId="0" borderId="18">
      <alignment horizontal="right" vertical="center"/>
    </xf>
    <xf numFmtId="3" fontId="153" fillId="51" borderId="1" applyFill="0" applyAlignment="0" applyProtection="0">
      <alignment horizontal="justify" vertical="center"/>
    </xf>
    <xf numFmtId="1" fontId="154" fillId="0" borderId="0">
      <alignment horizontal="center"/>
    </xf>
    <xf numFmtId="202" fontId="82" fillId="0" borderId="2">
      <protection hidden="1"/>
    </xf>
    <xf numFmtId="49" fontId="84" fillId="0" borderId="0" applyFill="0" applyBorder="0" applyAlignment="0"/>
    <xf numFmtId="0" fontId="2" fillId="0" borderId="0" applyFill="0" applyBorder="0" applyAlignment="0"/>
    <xf numFmtId="15" fontId="2" fillId="0" borderId="0" applyFill="0" applyBorder="0" applyAlignment="0"/>
    <xf numFmtId="197" fontId="155" fillId="0" borderId="18">
      <alignment horizontal="center"/>
    </xf>
    <xf numFmtId="0" fontId="16" fillId="0" borderId="31"/>
    <xf numFmtId="0" fontId="79" fillId="0" borderId="0" applyNumberFormat="0" applyFill="0" applyBorder="0" applyAlignment="0" applyProtection="0"/>
    <xf numFmtId="0" fontId="2" fillId="0" borderId="0" applyNumberFormat="0" applyFill="0" applyBorder="0" applyAlignment="0" applyProtection="0"/>
    <xf numFmtId="0" fontId="129" fillId="0" borderId="0" applyNumberFormat="0" applyFill="0" applyBorder="0" applyAlignment="0" applyProtection="0"/>
    <xf numFmtId="0" fontId="156" fillId="0" borderId="4" applyNumberFormat="0" applyBorder="0" applyAlignment="0"/>
    <xf numFmtId="0" fontId="157" fillId="0" borderId="22" applyNumberFormat="0" applyBorder="0" applyAlignment="0">
      <alignment horizontal="center"/>
    </xf>
    <xf numFmtId="3" fontId="158" fillId="0" borderId="11" applyNumberFormat="0" applyBorder="0" applyAlignment="0"/>
    <xf numFmtId="3" fontId="159" fillId="0" borderId="0" applyNumberFormat="0" applyFill="0" applyBorder="0" applyAlignment="0" applyProtection="0">
      <alignment horizontal="center" wrapText="1"/>
    </xf>
    <xf numFmtId="0" fontId="160" fillId="0" borderId="32" applyBorder="0" applyAlignment="0">
      <alignment horizontal="center" vertical="center"/>
    </xf>
    <xf numFmtId="0" fontId="161" fillId="0" borderId="0" applyNumberFormat="0" applyFill="0" applyBorder="0" applyAlignment="0" applyProtection="0">
      <alignment horizontal="centerContinuous"/>
    </xf>
    <xf numFmtId="0" fontId="99" fillId="0" borderId="33" applyNumberFormat="0" applyFill="0" applyBorder="0" applyAlignment="0" applyProtection="0">
      <alignment horizontal="center" vertical="center" wrapText="1"/>
    </xf>
    <xf numFmtId="0" fontId="162" fillId="0" borderId="0" applyNumberFormat="0" applyFill="0" applyBorder="0" applyAlignment="0" applyProtection="0"/>
    <xf numFmtId="0" fontId="163" fillId="0" borderId="34" applyNumberFormat="0" applyBorder="0" applyAlignment="0">
      <alignment vertical="center"/>
    </xf>
    <xf numFmtId="0" fontId="164" fillId="0" borderId="35" applyNumberFormat="0" applyFill="0" applyAlignment="0" applyProtection="0"/>
    <xf numFmtId="3" fontId="165" fillId="0" borderId="0" applyFill="0">
      <alignment vertical="center"/>
    </xf>
    <xf numFmtId="192" fontId="33" fillId="0" borderId="0" applyFont="0" applyFill="0" applyBorder="0" applyAlignment="0" applyProtection="0"/>
    <xf numFmtId="193" fontId="119" fillId="0" borderId="0" applyFont="0" applyFill="0" applyBorder="0" applyAlignment="0" applyProtection="0"/>
    <xf numFmtId="0" fontId="102" fillId="0" borderId="21">
      <alignment horizontal="center"/>
    </xf>
    <xf numFmtId="0" fontId="87" fillId="0" borderId="1"/>
    <xf numFmtId="190" fontId="166" fillId="0" borderId="0"/>
    <xf numFmtId="195" fontId="166" fillId="0" borderId="1"/>
    <xf numFmtId="0" fontId="167" fillId="0" borderId="0"/>
    <xf numFmtId="3" fontId="124" fillId="0" borderId="0" applyNumberFormat="0" applyBorder="0" applyAlignment="0" applyProtection="0">
      <alignment horizontal="centerContinuous"/>
      <protection locked="0"/>
    </xf>
    <xf numFmtId="3" fontId="168" fillId="0" borderId="0">
      <protection locked="0"/>
    </xf>
    <xf numFmtId="0" fontId="167" fillId="0" borderId="0"/>
    <xf numFmtId="0" fontId="169" fillId="0" borderId="36" applyFill="0" applyBorder="0" applyAlignment="0">
      <alignment horizontal="center"/>
    </xf>
    <xf numFmtId="169" fontId="170" fillId="52" borderId="32">
      <alignment vertical="top"/>
    </xf>
    <xf numFmtId="0" fontId="171" fillId="53" borderId="1">
      <alignment horizontal="left" vertical="center"/>
    </xf>
    <xf numFmtId="170" fontId="172" fillId="54" borderId="32"/>
    <xf numFmtId="169" fontId="109" fillId="0" borderId="32">
      <alignment horizontal="left" vertical="top"/>
    </xf>
    <xf numFmtId="0" fontId="173" fillId="55" borderId="0">
      <alignment horizontal="left" vertical="center"/>
    </xf>
    <xf numFmtId="169" fontId="174" fillId="0" borderId="37">
      <alignment horizontal="left" vertical="top"/>
    </xf>
    <xf numFmtId="0" fontId="175" fillId="0" borderId="37">
      <alignment horizontal="left" vertical="center"/>
    </xf>
    <xf numFmtId="171" fontId="2" fillId="0" borderId="0" applyFont="0" applyFill="0" applyBorder="0" applyAlignment="0" applyProtection="0"/>
    <xf numFmtId="173" fontId="2" fillId="0" borderId="0" applyFont="0" applyFill="0" applyBorder="0" applyAlignment="0" applyProtection="0"/>
    <xf numFmtId="42" fontId="86" fillId="0" borderId="0" applyFont="0" applyFill="0" applyBorder="0" applyAlignment="0" applyProtection="0"/>
    <xf numFmtId="44" fontId="86" fillId="0" borderId="0" applyFont="0" applyFill="0" applyBorder="0" applyAlignment="0" applyProtection="0"/>
    <xf numFmtId="0" fontId="117" fillId="0" borderId="0" applyNumberFormat="0" applyFill="0" applyBorder="0" applyAlignment="0" applyProtection="0"/>
    <xf numFmtId="3" fontId="176" fillId="0" borderId="0" applyNumberFormat="0" applyFill="0" applyBorder="0" applyAlignment="0">
      <alignment horizontal="centerContinuous" vertical="center"/>
    </xf>
    <xf numFmtId="0" fontId="177" fillId="0" borderId="38" applyNumberFormat="0" applyFont="0" applyAlignment="0">
      <alignment horizontal="center"/>
    </xf>
    <xf numFmtId="0" fontId="178" fillId="0" borderId="0" applyNumberFormat="0" applyFill="0" applyBorder="0" applyAlignment="0" applyProtection="0"/>
    <xf numFmtId="0" fontId="184" fillId="0" borderId="0" applyFont="0" applyFill="0" applyBorder="0" applyAlignment="0" applyProtection="0"/>
    <xf numFmtId="0" fontId="184" fillId="0" borderId="0" applyFont="0" applyFill="0" applyBorder="0" applyAlignment="0" applyProtection="0"/>
    <xf numFmtId="0" fontId="113" fillId="0" borderId="0" applyFont="0" applyFill="0" applyBorder="0" applyAlignment="0" applyProtection="0"/>
    <xf numFmtId="0" fontId="9" fillId="0" borderId="0">
      <alignment vertical="center"/>
    </xf>
    <xf numFmtId="40" fontId="29" fillId="0" borderId="0" applyFont="0" applyFill="0" applyBorder="0" applyAlignment="0" applyProtection="0"/>
    <xf numFmtId="3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9" fontId="47" fillId="0" borderId="0" applyFont="0" applyFill="0" applyBorder="0" applyAlignment="0" applyProtection="0"/>
    <xf numFmtId="0" fontId="179" fillId="0" borderId="0"/>
    <xf numFmtId="0" fontId="180" fillId="0" borderId="3"/>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81" fillId="0" borderId="0"/>
    <xf numFmtId="0" fontId="128" fillId="0" borderId="0" applyFont="0" applyFill="0" applyBorder="0" applyAlignment="0" applyProtection="0"/>
    <xf numFmtId="0" fontId="128" fillId="0" borderId="0" applyFont="0" applyFill="0" applyBorder="0" applyAlignment="0" applyProtection="0"/>
    <xf numFmtId="212" fontId="128" fillId="0" borderId="0" applyFont="0" applyFill="0" applyBorder="0" applyAlignment="0" applyProtection="0"/>
    <xf numFmtId="213" fontId="128" fillId="0" borderId="0" applyFont="0" applyFill="0" applyBorder="0" applyAlignment="0" applyProtection="0"/>
    <xf numFmtId="0" fontId="128" fillId="0" borderId="0"/>
    <xf numFmtId="0" fontId="121" fillId="0" borderId="0"/>
    <xf numFmtId="172" fontId="7" fillId="0" borderId="0" applyFont="0" applyFill="0" applyBorder="0" applyAlignment="0" applyProtection="0"/>
    <xf numFmtId="174" fontId="7" fillId="0" borderId="0" applyFont="0" applyFill="0" applyBorder="0" applyAlignment="0" applyProtection="0"/>
    <xf numFmtId="43" fontId="23" fillId="0" borderId="0" applyFont="0" applyFill="0" applyBorder="0" applyAlignment="0" applyProtection="0"/>
    <xf numFmtId="38" fontId="182" fillId="0" borderId="0" applyFont="0" applyFill="0" applyBorder="0" applyAlignment="0" applyProtection="0"/>
    <xf numFmtId="0" fontId="183" fillId="0" borderId="0"/>
    <xf numFmtId="179" fontId="7" fillId="0" borderId="0" applyFont="0" applyFill="0" applyBorder="0" applyAlignment="0" applyProtection="0"/>
    <xf numFmtId="184" fontId="26" fillId="0" borderId="0" applyFont="0" applyFill="0" applyBorder="0" applyAlignment="0" applyProtection="0"/>
    <xf numFmtId="180" fontId="7" fillId="0" borderId="0" applyFont="0" applyFill="0" applyBorder="0" applyAlignment="0" applyProtection="0"/>
    <xf numFmtId="182" fontId="183" fillId="0" borderId="0" applyFont="0" applyFill="0" applyBorder="0" applyAlignment="0" applyProtection="0"/>
    <xf numFmtId="181" fontId="183" fillId="0" borderId="0" applyFont="0" applyFill="0" applyBorder="0" applyAlignment="0" applyProtection="0"/>
    <xf numFmtId="191" fontId="182" fillId="0" borderId="18">
      <alignment horizontal="center"/>
    </xf>
    <xf numFmtId="0" fontId="1" fillId="0" borderId="0"/>
  </cellStyleXfs>
  <cellXfs count="450">
    <xf numFmtId="0" fontId="3" fillId="0" borderId="0" xfId="0" applyFont="1"/>
    <xf numFmtId="0" fontId="7" fillId="0" borderId="39" xfId="0" applyFont="1" applyBorder="1"/>
    <xf numFmtId="0" fontId="7" fillId="0" borderId="0" xfId="0" applyFont="1"/>
    <xf numFmtId="175" fontId="7" fillId="0" borderId="39" xfId="0" applyNumberFormat="1" applyFont="1" applyBorder="1"/>
    <xf numFmtId="0" fontId="7" fillId="0" borderId="40" xfId="0" applyFont="1" applyBorder="1"/>
    <xf numFmtId="0" fontId="7" fillId="0" borderId="41" xfId="0" applyFont="1" applyBorder="1"/>
    <xf numFmtId="175" fontId="8" fillId="0" borderId="4" xfId="0" applyNumberFormat="1" applyFont="1" applyBorder="1"/>
    <xf numFmtId="0" fontId="7" fillId="0" borderId="4" xfId="0" applyFont="1" applyBorder="1"/>
    <xf numFmtId="175" fontId="8" fillId="0" borderId="39" xfId="0" applyNumberFormat="1" applyFont="1" applyBorder="1"/>
    <xf numFmtId="175" fontId="8" fillId="0" borderId="0" xfId="0" applyNumberFormat="1" applyFont="1"/>
    <xf numFmtId="175" fontId="7" fillId="0" borderId="0" xfId="0" applyNumberFormat="1" applyFont="1"/>
    <xf numFmtId="0" fontId="7" fillId="0" borderId="42" xfId="0" applyFont="1" applyBorder="1"/>
    <xf numFmtId="0" fontId="7" fillId="0" borderId="43" xfId="0" applyFont="1" applyBorder="1"/>
    <xf numFmtId="0" fontId="4" fillId="0" borderId="40" xfId="0" applyFont="1" applyBorder="1"/>
    <xf numFmtId="0" fontId="4" fillId="0" borderId="0" xfId="0" applyFont="1"/>
    <xf numFmtId="0" fontId="12" fillId="0" borderId="44" xfId="0" applyFont="1" applyFill="1" applyBorder="1"/>
    <xf numFmtId="0" fontId="12" fillId="0" borderId="45" xfId="0" applyFont="1" applyFill="1" applyBorder="1"/>
    <xf numFmtId="175" fontId="12" fillId="0" borderId="45" xfId="0" applyNumberFormat="1" applyFont="1" applyFill="1" applyBorder="1"/>
    <xf numFmtId="175" fontId="12" fillId="0" borderId="45" xfId="943" applyNumberFormat="1" applyFont="1" applyFill="1" applyBorder="1"/>
    <xf numFmtId="0" fontId="10" fillId="0" borderId="45" xfId="0" applyFont="1" applyFill="1" applyBorder="1"/>
    <xf numFmtId="175" fontId="12" fillId="0" borderId="0" xfId="943" applyNumberFormat="1" applyFont="1" applyFill="1"/>
    <xf numFmtId="0" fontId="10" fillId="0" borderId="46" xfId="0" applyFont="1" applyFill="1" applyBorder="1"/>
    <xf numFmtId="0" fontId="10" fillId="0" borderId="47" xfId="0" applyFont="1" applyFill="1" applyBorder="1"/>
    <xf numFmtId="175" fontId="10" fillId="0" borderId="47" xfId="943" applyNumberFormat="1" applyFont="1" applyFill="1" applyBorder="1"/>
    <xf numFmtId="0" fontId="12" fillId="0" borderId="47" xfId="0" applyFont="1" applyFill="1" applyBorder="1" applyAlignment="1">
      <alignment vertical="center"/>
    </xf>
    <xf numFmtId="175" fontId="12" fillId="0" borderId="47" xfId="943" applyNumberFormat="1" applyFont="1" applyFill="1" applyBorder="1" applyAlignment="1">
      <alignment vertical="center"/>
    </xf>
    <xf numFmtId="0" fontId="12" fillId="0" borderId="47" xfId="0" applyFont="1" applyFill="1" applyBorder="1"/>
    <xf numFmtId="175" fontId="12" fillId="0" borderId="47" xfId="943" applyNumberFormat="1" applyFont="1" applyFill="1" applyBorder="1"/>
    <xf numFmtId="0" fontId="10" fillId="0" borderId="48" xfId="0" applyFont="1" applyFill="1" applyBorder="1"/>
    <xf numFmtId="175" fontId="10" fillId="0" borderId="48" xfId="943" applyNumberFormat="1" applyFont="1" applyFill="1" applyBorder="1"/>
    <xf numFmtId="175" fontId="185" fillId="0" borderId="4" xfId="0" applyNumberFormat="1" applyFont="1" applyBorder="1"/>
    <xf numFmtId="175" fontId="185" fillId="0" borderId="11" xfId="0" applyNumberFormat="1" applyFont="1" applyBorder="1"/>
    <xf numFmtId="175" fontId="185" fillId="0" borderId="50" xfId="0" applyNumberFormat="1" applyFont="1" applyBorder="1"/>
    <xf numFmtId="175" fontId="187" fillId="0" borderId="39" xfId="0" applyNumberFormat="1" applyFont="1" applyBorder="1"/>
    <xf numFmtId="0" fontId="188" fillId="0" borderId="0" xfId="0" applyFont="1"/>
    <xf numFmtId="175" fontId="8" fillId="0" borderId="0" xfId="0" applyNumberFormat="1" applyFont="1" applyBorder="1"/>
    <xf numFmtId="0" fontId="8" fillId="0" borderId="4" xfId="0" applyFont="1" applyBorder="1"/>
    <xf numFmtId="0" fontId="191" fillId="0" borderId="0" xfId="1109" applyFont="1" applyFill="1" applyBorder="1" applyAlignment="1">
      <alignment horizontal="left" vertical="center"/>
    </xf>
    <xf numFmtId="0" fontId="9" fillId="0" borderId="51" xfId="1109" applyFont="1" applyBorder="1"/>
    <xf numFmtId="0" fontId="9" fillId="0" borderId="30" xfId="1109" applyFont="1" applyBorder="1"/>
    <xf numFmtId="0" fontId="9" fillId="0" borderId="52" xfId="1109" applyFont="1" applyBorder="1"/>
    <xf numFmtId="0" fontId="9" fillId="0" borderId="53" xfId="1109" applyFont="1" applyBorder="1"/>
    <xf numFmtId="0" fontId="9" fillId="0" borderId="0" xfId="1109" applyFont="1" applyBorder="1"/>
    <xf numFmtId="0" fontId="9" fillId="0" borderId="54" xfId="1109" applyFont="1" applyBorder="1"/>
    <xf numFmtId="0" fontId="191" fillId="0" borderId="53" xfId="1109" applyFont="1" applyBorder="1"/>
    <xf numFmtId="0" fontId="191" fillId="0" borderId="0" xfId="1109" applyFont="1" applyBorder="1"/>
    <xf numFmtId="0" fontId="9" fillId="0" borderId="0" xfId="1109" applyFont="1"/>
    <xf numFmtId="0" fontId="195" fillId="0" borderId="0" xfId="1109" applyFont="1" applyBorder="1"/>
    <xf numFmtId="0" fontId="196" fillId="0" borderId="0" xfId="1109" applyFont="1" applyBorder="1"/>
    <xf numFmtId="0" fontId="9" fillId="0" borderId="55" xfId="1109" applyFont="1" applyBorder="1"/>
    <xf numFmtId="0" fontId="9" fillId="0" borderId="56" xfId="1109" applyFont="1" applyBorder="1"/>
    <xf numFmtId="0" fontId="9" fillId="0" borderId="57" xfId="1109" applyFont="1" applyBorder="1"/>
    <xf numFmtId="175" fontId="7" fillId="0" borderId="0" xfId="943" applyNumberFormat="1" applyFont="1"/>
    <xf numFmtId="0" fontId="7" fillId="0" borderId="0" xfId="0" applyFont="1" applyBorder="1"/>
    <xf numFmtId="175" fontId="186" fillId="0" borderId="39" xfId="0" applyNumberFormat="1" applyFont="1" applyBorder="1"/>
    <xf numFmtId="175" fontId="4" fillId="0" borderId="0" xfId="0" applyNumberFormat="1" applyFont="1"/>
    <xf numFmtId="0" fontId="191" fillId="0" borderId="0" xfId="1109" applyFont="1" applyFill="1" applyBorder="1" applyAlignment="1">
      <alignment vertical="center"/>
    </xf>
    <xf numFmtId="175" fontId="12" fillId="0" borderId="0" xfId="0" applyNumberFormat="1" applyFont="1" applyFill="1"/>
    <xf numFmtId="175" fontId="10" fillId="0" borderId="45" xfId="943" applyNumberFormat="1" applyFont="1" applyFill="1" applyBorder="1"/>
    <xf numFmtId="0" fontId="7" fillId="0" borderId="0" xfId="0" applyFont="1" applyBorder="1" applyAlignment="1">
      <alignment horizontal="left"/>
    </xf>
    <xf numFmtId="0" fontId="9" fillId="0" borderId="0" xfId="0" applyFont="1"/>
    <xf numFmtId="0" fontId="200" fillId="0" borderId="0" xfId="0" applyFont="1"/>
    <xf numFmtId="0" fontId="201" fillId="41" borderId="1" xfId="0" applyFont="1" applyFill="1" applyBorder="1" applyAlignment="1">
      <alignment horizontal="center" vertical="center"/>
    </xf>
    <xf numFmtId="0" fontId="201" fillId="0" borderId="22" xfId="0" applyFont="1" applyBorder="1" applyAlignment="1">
      <alignment horizontal="left"/>
    </xf>
    <xf numFmtId="3" fontId="201" fillId="0" borderId="22" xfId="0" applyNumberFormat="1" applyFont="1" applyBorder="1" applyAlignment="1">
      <alignment horizontal="right"/>
    </xf>
    <xf numFmtId="0" fontId="191" fillId="0" borderId="0" xfId="0" applyFont="1"/>
    <xf numFmtId="0" fontId="130" fillId="0" borderId="4" xfId="0" applyFont="1" applyBorder="1" applyAlignment="1">
      <alignment horizontal="left"/>
    </xf>
    <xf numFmtId="3" fontId="130" fillId="0" borderId="4" xfId="0" applyNumberFormat="1" applyFont="1" applyBorder="1" applyAlignment="1">
      <alignment horizontal="right"/>
    </xf>
    <xf numFmtId="0" fontId="201" fillId="0" borderId="4" xfId="0" applyFont="1" applyBorder="1" applyAlignment="1">
      <alignment horizontal="left"/>
    </xf>
    <xf numFmtId="3" fontId="201" fillId="0" borderId="4" xfId="0" applyNumberFormat="1" applyFont="1" applyBorder="1" applyAlignment="1">
      <alignment horizontal="right"/>
    </xf>
    <xf numFmtId="0" fontId="130" fillId="0" borderId="50" xfId="0" applyFont="1" applyBorder="1" applyAlignment="1">
      <alignment horizontal="left"/>
    </xf>
    <xf numFmtId="3" fontId="130" fillId="0" borderId="50" xfId="0" applyNumberFormat="1" applyFont="1" applyBorder="1" applyAlignment="1">
      <alignment horizontal="right"/>
    </xf>
    <xf numFmtId="0" fontId="191" fillId="0" borderId="1" xfId="0" applyFont="1" applyBorder="1"/>
    <xf numFmtId="3" fontId="201" fillId="0" borderId="1" xfId="0" applyNumberFormat="1" applyFont="1" applyBorder="1"/>
    <xf numFmtId="3" fontId="9" fillId="0" borderId="0" xfId="0" applyNumberFormat="1" applyFont="1"/>
    <xf numFmtId="0" fontId="191" fillId="0" borderId="0" xfId="0" applyFont="1" applyAlignment="1">
      <alignment horizontal="center"/>
    </xf>
    <xf numFmtId="3" fontId="191" fillId="0" borderId="0" xfId="0" applyNumberFormat="1" applyFont="1" applyAlignment="1">
      <alignment horizontal="center"/>
    </xf>
    <xf numFmtId="0" fontId="200" fillId="0" borderId="0" xfId="0" applyFont="1" applyAlignment="1">
      <alignment horizontal="center"/>
    </xf>
    <xf numFmtId="0" fontId="9" fillId="0" borderId="0" xfId="0" applyFont="1" applyAlignment="1">
      <alignment horizontal="center"/>
    </xf>
    <xf numFmtId="0" fontId="200" fillId="0" borderId="0" xfId="0" applyFont="1" applyAlignment="1"/>
    <xf numFmtId="0" fontId="191" fillId="0" borderId="0" xfId="0" applyFont="1" applyAlignment="1"/>
    <xf numFmtId="175" fontId="186" fillId="0" borderId="0" xfId="0" applyNumberFormat="1" applyFont="1" applyBorder="1"/>
    <xf numFmtId="175" fontId="202" fillId="0" borderId="39" xfId="0" applyNumberFormat="1" applyFont="1" applyBorder="1"/>
    <xf numFmtId="175" fontId="10" fillId="0" borderId="39" xfId="943" applyNumberFormat="1" applyFont="1" applyBorder="1"/>
    <xf numFmtId="0" fontId="4" fillId="0" borderId="0" xfId="0" applyFont="1" applyAlignment="1">
      <alignment horizontal="left"/>
    </xf>
    <xf numFmtId="175" fontId="205" fillId="0" borderId="4" xfId="0" applyNumberFormat="1" applyFont="1" applyBorder="1"/>
    <xf numFmtId="175" fontId="205" fillId="0" borderId="22" xfId="0" applyNumberFormat="1" applyFont="1" applyBorder="1"/>
    <xf numFmtId="175" fontId="205" fillId="0" borderId="50" xfId="0" applyNumberFormat="1" applyFont="1" applyBorder="1"/>
    <xf numFmtId="175" fontId="205" fillId="0" borderId="1" xfId="0" applyNumberFormat="1" applyFont="1" applyBorder="1"/>
    <xf numFmtId="175" fontId="206" fillId="0" borderId="58" xfId="0" applyNumberFormat="1" applyFont="1" applyBorder="1"/>
    <xf numFmtId="0" fontId="204" fillId="0" borderId="0" xfId="0" applyFont="1" applyBorder="1" applyAlignment="1">
      <alignment horizontal="center"/>
    </xf>
    <xf numFmtId="3" fontId="211" fillId="0" borderId="0" xfId="1103" applyNumberFormat="1" applyFont="1"/>
    <xf numFmtId="9" fontId="12" fillId="0" borderId="0" xfId="1123" applyFont="1" applyFill="1"/>
    <xf numFmtId="175" fontId="207" fillId="0" borderId="59" xfId="943" applyNumberFormat="1" applyFont="1" applyBorder="1"/>
    <xf numFmtId="175" fontId="3" fillId="0" borderId="0" xfId="0" applyNumberFormat="1" applyFont="1"/>
    <xf numFmtId="0" fontId="3" fillId="0" borderId="59" xfId="0" applyFont="1" applyBorder="1" applyAlignment="1">
      <alignment horizontal="center"/>
    </xf>
    <xf numFmtId="0" fontId="3" fillId="0" borderId="5" xfId="0" applyFont="1" applyBorder="1" applyAlignment="1">
      <alignment horizontal="center" vertical="center"/>
    </xf>
    <xf numFmtId="175" fontId="3" fillId="0" borderId="0" xfId="943" applyNumberFormat="1" applyFont="1"/>
    <xf numFmtId="0" fontId="3" fillId="0" borderId="22" xfId="0" applyFont="1" applyBorder="1"/>
    <xf numFmtId="0" fontId="3" fillId="0" borderId="40" xfId="0" applyFont="1" applyBorder="1"/>
    <xf numFmtId="0" fontId="3" fillId="0" borderId="39" xfId="0" applyFont="1" applyBorder="1"/>
    <xf numFmtId="0" fontId="3" fillId="0" borderId="41" xfId="0" applyFont="1" applyBorder="1"/>
    <xf numFmtId="0" fontId="3" fillId="0" borderId="60" xfId="0" applyFont="1" applyBorder="1"/>
    <xf numFmtId="0" fontId="3" fillId="0" borderId="59" xfId="0" applyFont="1" applyBorder="1"/>
    <xf numFmtId="0" fontId="3" fillId="0" borderId="61" xfId="0" applyFont="1" applyBorder="1"/>
    <xf numFmtId="0" fontId="3" fillId="0" borderId="11" xfId="0" applyFont="1" applyBorder="1"/>
    <xf numFmtId="0" fontId="3" fillId="0" borderId="62" xfId="0" applyFont="1" applyBorder="1"/>
    <xf numFmtId="0" fontId="3" fillId="0" borderId="63" xfId="0" applyFont="1" applyBorder="1"/>
    <xf numFmtId="0" fontId="3" fillId="0" borderId="4" xfId="0" applyFont="1" applyBorder="1"/>
    <xf numFmtId="0" fontId="3" fillId="0" borderId="50" xfId="0" applyFont="1" applyBorder="1"/>
    <xf numFmtId="0" fontId="3" fillId="0" borderId="64" xfId="0" applyFont="1" applyBorder="1"/>
    <xf numFmtId="0" fontId="3" fillId="0" borderId="18" xfId="0" applyFont="1" applyBorder="1"/>
    <xf numFmtId="0" fontId="3" fillId="0" borderId="13" xfId="0" applyFont="1" applyBorder="1"/>
    <xf numFmtId="0" fontId="3" fillId="0" borderId="0" xfId="0" applyFont="1" applyAlignment="1">
      <alignment vertical="center"/>
    </xf>
    <xf numFmtId="0" fontId="3" fillId="0" borderId="0" xfId="0" applyFont="1" applyBorder="1" applyAlignment="1">
      <alignment horizontal="left"/>
    </xf>
    <xf numFmtId="0" fontId="3" fillId="0" borderId="0" xfId="0" applyFont="1" applyBorder="1"/>
    <xf numFmtId="175" fontId="10" fillId="0" borderId="46" xfId="943" applyNumberFormat="1" applyFont="1" applyFill="1" applyBorder="1"/>
    <xf numFmtId="175" fontId="208" fillId="0" borderId="39" xfId="0" applyNumberFormat="1" applyFont="1" applyBorder="1"/>
    <xf numFmtId="175" fontId="10" fillId="0" borderId="39" xfId="0" applyNumberFormat="1" applyFont="1" applyBorder="1"/>
    <xf numFmtId="175" fontId="208" fillId="0" borderId="3" xfId="0" applyNumberFormat="1" applyFont="1" applyBorder="1"/>
    <xf numFmtId="175" fontId="209" fillId="0" borderId="39" xfId="0" applyNumberFormat="1" applyFont="1" applyBorder="1"/>
    <xf numFmtId="175" fontId="12" fillId="0" borderId="4" xfId="0" applyNumberFormat="1" applyFont="1" applyBorder="1"/>
    <xf numFmtId="175" fontId="10" fillId="0" borderId="4" xfId="0" applyNumberFormat="1" applyFont="1" applyBorder="1"/>
    <xf numFmtId="0" fontId="10" fillId="0" borderId="4" xfId="0" applyFont="1" applyBorder="1"/>
    <xf numFmtId="175" fontId="12" fillId="0" borderId="50" xfId="0" applyNumberFormat="1" applyFont="1" applyBorder="1"/>
    <xf numFmtId="175" fontId="10" fillId="0" borderId="4" xfId="0" applyNumberFormat="1" applyFont="1" applyFill="1" applyBorder="1"/>
    <xf numFmtId="175" fontId="12" fillId="0" borderId="4" xfId="0" applyNumberFormat="1" applyFont="1" applyFill="1" applyBorder="1"/>
    <xf numFmtId="175" fontId="12" fillId="0" borderId="50" xfId="0" applyNumberFormat="1" applyFont="1" applyFill="1" applyBorder="1"/>
    <xf numFmtId="0" fontId="14" fillId="0" borderId="0" xfId="0" applyFont="1"/>
    <xf numFmtId="0" fontId="3" fillId="42" borderId="0" xfId="0" applyFont="1" applyFill="1"/>
    <xf numFmtId="240" fontId="3" fillId="0" borderId="0" xfId="0" applyNumberFormat="1" applyFont="1"/>
    <xf numFmtId="175" fontId="12" fillId="0" borderId="0" xfId="943" applyNumberFormat="1" applyFont="1" applyFill="1" applyBorder="1" applyAlignment="1">
      <alignment horizontal="center" vertical="center"/>
    </xf>
    <xf numFmtId="240" fontId="7" fillId="0" borderId="0" xfId="0" applyNumberFormat="1" applyFont="1"/>
    <xf numFmtId="175" fontId="198" fillId="0" borderId="0" xfId="943" applyNumberFormat="1" applyFont="1" applyBorder="1"/>
    <xf numFmtId="0" fontId="10" fillId="0" borderId="0" xfId="0" applyFont="1" applyFill="1" applyBorder="1" applyAlignment="1"/>
    <xf numFmtId="0" fontId="10" fillId="0" borderId="45" xfId="0" quotePrefix="1" applyFont="1" applyFill="1" applyBorder="1"/>
    <xf numFmtId="0" fontId="10" fillId="0" borderId="68" xfId="0" applyFont="1" applyFill="1" applyBorder="1"/>
    <xf numFmtId="0" fontId="10" fillId="0" borderId="1" xfId="0" applyFont="1" applyFill="1" applyBorder="1"/>
    <xf numFmtId="0" fontId="12" fillId="0" borderId="68" xfId="0" applyFont="1" applyFill="1" applyBorder="1"/>
    <xf numFmtId="0" fontId="12" fillId="0" borderId="1" xfId="0" applyFont="1" applyFill="1" applyBorder="1"/>
    <xf numFmtId="175" fontId="12" fillId="0" borderId="68" xfId="943" applyNumberFormat="1" applyFont="1" applyFill="1" applyBorder="1"/>
    <xf numFmtId="175" fontId="10" fillId="0" borderId="68" xfId="943" applyNumberFormat="1" applyFont="1" applyFill="1" applyBorder="1"/>
    <xf numFmtId="0" fontId="12" fillId="0" borderId="66" xfId="0" applyFont="1" applyFill="1" applyBorder="1"/>
    <xf numFmtId="0" fontId="12" fillId="0" borderId="69" xfId="0" applyFont="1" applyFill="1" applyBorder="1"/>
    <xf numFmtId="0" fontId="12" fillId="0" borderId="44" xfId="0" applyFont="1" applyFill="1" applyBorder="1" applyAlignment="1">
      <alignment horizontal="left"/>
    </xf>
    <xf numFmtId="0" fontId="10" fillId="0" borderId="45" xfId="0" applyFont="1" applyFill="1" applyBorder="1" applyAlignment="1">
      <alignment horizontal="left"/>
    </xf>
    <xf numFmtId="0" fontId="12" fillId="0" borderId="45" xfId="0" applyFont="1" applyFill="1" applyBorder="1" applyAlignment="1">
      <alignment horizontal="left"/>
    </xf>
    <xf numFmtId="0" fontId="12" fillId="0" borderId="70" xfId="0" applyFont="1" applyFill="1" applyBorder="1"/>
    <xf numFmtId="0" fontId="10" fillId="0" borderId="65" xfId="0" applyFont="1" applyFill="1" applyBorder="1"/>
    <xf numFmtId="0" fontId="12" fillId="0" borderId="1" xfId="0" applyFont="1" applyFill="1" applyBorder="1" applyAlignment="1">
      <alignment horizontal="center"/>
    </xf>
    <xf numFmtId="0" fontId="10" fillId="0" borderId="1" xfId="0" applyFont="1" applyFill="1" applyBorder="1" applyAlignment="1">
      <alignment horizontal="center"/>
    </xf>
    <xf numFmtId="0" fontId="10" fillId="0" borderId="68" xfId="0" applyFont="1" applyFill="1" applyBorder="1" applyAlignment="1">
      <alignment horizontal="left"/>
    </xf>
    <xf numFmtId="0" fontId="12" fillId="0" borderId="32" xfId="0" applyFont="1" applyFill="1" applyBorder="1" applyAlignment="1">
      <alignment horizontal="center"/>
    </xf>
    <xf numFmtId="0" fontId="197" fillId="0" borderId="1" xfId="0" applyFont="1" applyFill="1" applyBorder="1"/>
    <xf numFmtId="0" fontId="12" fillId="0" borderId="71" xfId="0" applyFont="1" applyFill="1" applyBorder="1"/>
    <xf numFmtId="175" fontId="12" fillId="0" borderId="71" xfId="943" applyNumberFormat="1" applyFont="1" applyFill="1" applyBorder="1"/>
    <xf numFmtId="0" fontId="12" fillId="0" borderId="71" xfId="0" applyFont="1" applyFill="1" applyBorder="1" applyAlignment="1">
      <alignment horizontal="left"/>
    </xf>
    <xf numFmtId="0" fontId="10" fillId="0" borderId="48" xfId="0" applyFont="1" applyFill="1" applyBorder="1" applyAlignment="1">
      <alignment horizontal="left"/>
    </xf>
    <xf numFmtId="0" fontId="12" fillId="0" borderId="0" xfId="0" applyFont="1" applyFill="1" applyBorder="1" applyAlignment="1"/>
    <xf numFmtId="0" fontId="12" fillId="56" borderId="0" xfId="0" applyFont="1" applyFill="1"/>
    <xf numFmtId="175" fontId="12" fillId="56" borderId="0" xfId="943" applyNumberFormat="1" applyFont="1" applyFill="1"/>
    <xf numFmtId="0" fontId="12" fillId="0" borderId="0" xfId="0" applyFont="1" applyFill="1" applyBorder="1" applyAlignment="1">
      <alignment horizontal="left"/>
    </xf>
    <xf numFmtId="0" fontId="11" fillId="0" borderId="0" xfId="0" applyFont="1" applyFill="1" applyBorder="1" applyAlignment="1"/>
    <xf numFmtId="175" fontId="201" fillId="0" borderId="0" xfId="943" applyNumberFormat="1" applyFont="1" applyFill="1"/>
    <xf numFmtId="0" fontId="130" fillId="0" borderId="49" xfId="0" applyFont="1" applyFill="1" applyBorder="1" applyAlignment="1">
      <alignment horizontal="center"/>
    </xf>
    <xf numFmtId="0" fontId="130" fillId="0" borderId="49" xfId="0" applyFont="1" applyFill="1" applyBorder="1"/>
    <xf numFmtId="175" fontId="201" fillId="0" borderId="0" xfId="0" applyNumberFormat="1" applyFont="1" applyFill="1"/>
    <xf numFmtId="0" fontId="130" fillId="0" borderId="47" xfId="0" applyFont="1" applyFill="1" applyBorder="1" applyAlignment="1">
      <alignment horizontal="center"/>
    </xf>
    <xf numFmtId="0" fontId="130" fillId="0" borderId="47" xfId="0" applyFont="1" applyFill="1" applyBorder="1"/>
    <xf numFmtId="175" fontId="130" fillId="0" borderId="47" xfId="943" applyNumberFormat="1" applyFont="1" applyFill="1" applyBorder="1"/>
    <xf numFmtId="0" fontId="201" fillId="0" borderId="45" xfId="0" applyFont="1" applyFill="1" applyBorder="1" applyAlignment="1">
      <alignment horizontal="center"/>
    </xf>
    <xf numFmtId="0" fontId="201" fillId="0" borderId="45" xfId="0" applyFont="1" applyFill="1" applyBorder="1"/>
    <xf numFmtId="175" fontId="201" fillId="0" borderId="45" xfId="0" applyNumberFormat="1" applyFont="1" applyFill="1" applyBorder="1"/>
    <xf numFmtId="0" fontId="130" fillId="0" borderId="49" xfId="0" applyFont="1" applyFill="1" applyBorder="1" applyAlignment="1">
      <alignment horizontal="center" vertical="center"/>
    </xf>
    <xf numFmtId="0" fontId="130" fillId="0" borderId="49" xfId="0" applyFont="1" applyFill="1" applyBorder="1" applyAlignment="1">
      <alignment vertical="center"/>
    </xf>
    <xf numFmtId="175" fontId="130" fillId="0" borderId="49" xfId="943" applyNumberFormat="1" applyFont="1" applyFill="1" applyBorder="1" applyAlignment="1">
      <alignment vertical="center"/>
    </xf>
    <xf numFmtId="175" fontId="130" fillId="0" borderId="47" xfId="943" applyNumberFormat="1" applyFont="1" applyFill="1" applyBorder="1" applyAlignment="1">
      <alignment vertical="center"/>
    </xf>
    <xf numFmtId="0" fontId="130" fillId="0" borderId="48" xfId="0" applyFont="1" applyFill="1" applyBorder="1" applyAlignment="1">
      <alignment horizontal="center"/>
    </xf>
    <xf numFmtId="0" fontId="130" fillId="0" borderId="48" xfId="0" applyFont="1" applyFill="1" applyBorder="1"/>
    <xf numFmtId="175" fontId="130" fillId="0" borderId="48" xfId="943" applyNumberFormat="1" applyFont="1" applyFill="1" applyBorder="1"/>
    <xf numFmtId="175" fontId="130" fillId="0" borderId="49" xfId="943" applyNumberFormat="1" applyFont="1" applyFill="1" applyBorder="1"/>
    <xf numFmtId="0" fontId="130" fillId="0" borderId="47" xfId="0" applyFont="1" applyFill="1" applyBorder="1" applyAlignment="1">
      <alignment horizontal="center" vertical="center"/>
    </xf>
    <xf numFmtId="0" fontId="130" fillId="0" borderId="47" xfId="0" applyFont="1" applyFill="1" applyBorder="1" applyAlignment="1">
      <alignment vertical="center"/>
    </xf>
    <xf numFmtId="175" fontId="201" fillId="0" borderId="45" xfId="943" applyNumberFormat="1" applyFont="1" applyFill="1" applyBorder="1"/>
    <xf numFmtId="175" fontId="201" fillId="0" borderId="0" xfId="943" applyNumberFormat="1" applyFont="1" applyFill="1" applyBorder="1"/>
    <xf numFmtId="0" fontId="130" fillId="0" borderId="0" xfId="0" applyFont="1" applyFill="1" applyBorder="1" applyAlignment="1"/>
    <xf numFmtId="175" fontId="199" fillId="0" borderId="0" xfId="943" applyNumberFormat="1" applyFont="1" applyFill="1"/>
    <xf numFmtId="0" fontId="199" fillId="0" borderId="0" xfId="0" applyFont="1" applyFill="1"/>
    <xf numFmtId="0" fontId="201" fillId="0" borderId="1" xfId="0" applyFont="1" applyFill="1" applyBorder="1" applyAlignment="1">
      <alignment horizontal="center" vertical="center" wrapText="1"/>
    </xf>
    <xf numFmtId="0" fontId="201" fillId="0" borderId="46" xfId="0" applyFont="1" applyFill="1" applyBorder="1" applyAlignment="1">
      <alignment horizontal="center"/>
    </xf>
    <xf numFmtId="0" fontId="201" fillId="0" borderId="46" xfId="0" applyFont="1" applyFill="1" applyBorder="1"/>
    <xf numFmtId="3" fontId="130" fillId="0" borderId="47" xfId="1102" applyNumberFormat="1" applyFont="1" applyBorder="1"/>
    <xf numFmtId="0" fontId="7" fillId="0" borderId="0" xfId="0" applyFont="1" applyAlignment="1">
      <alignment horizontal="center"/>
    </xf>
    <xf numFmtId="0" fontId="4" fillId="0" borderId="0" xfId="0" applyFont="1" applyBorder="1"/>
    <xf numFmtId="175" fontId="205" fillId="0" borderId="11" xfId="0" applyNumberFormat="1" applyFont="1" applyBorder="1"/>
    <xf numFmtId="175" fontId="12" fillId="0" borderId="11" xfId="0" applyNumberFormat="1" applyFont="1" applyBorder="1"/>
    <xf numFmtId="175" fontId="205" fillId="0" borderId="63" xfId="0" applyNumberFormat="1" applyFont="1" applyBorder="1"/>
    <xf numFmtId="175" fontId="205" fillId="0" borderId="41" xfId="0" applyNumberFormat="1" applyFont="1" applyBorder="1"/>
    <xf numFmtId="0" fontId="7" fillId="0" borderId="60" xfId="0" applyFont="1" applyBorder="1"/>
    <xf numFmtId="175" fontId="205" fillId="57" borderId="1" xfId="0" applyNumberFormat="1" applyFont="1" applyFill="1" applyBorder="1"/>
    <xf numFmtId="175" fontId="12" fillId="57" borderId="1" xfId="0" applyNumberFormat="1" applyFont="1" applyFill="1" applyBorder="1"/>
    <xf numFmtId="0" fontId="3" fillId="57" borderId="1" xfId="0"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7" fillId="0" borderId="1" xfId="0" applyFont="1" applyBorder="1"/>
    <xf numFmtId="0" fontId="3" fillId="0" borderId="1" xfId="0" applyFont="1" applyBorder="1"/>
    <xf numFmtId="0" fontId="7" fillId="0" borderId="0" xfId="0" applyFont="1" applyAlignment="1">
      <alignment vertical="center"/>
    </xf>
    <xf numFmtId="0" fontId="7" fillId="0" borderId="0" xfId="0" applyFont="1" applyAlignment="1">
      <alignment horizontal="left"/>
    </xf>
    <xf numFmtId="0" fontId="7"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3" xfId="0" applyFont="1" applyBorder="1"/>
    <xf numFmtId="0" fontId="7" fillId="0" borderId="72" xfId="0" applyFont="1" applyBorder="1"/>
    <xf numFmtId="0" fontId="7" fillId="0" borderId="73" xfId="0" applyFont="1" applyBorder="1"/>
    <xf numFmtId="175" fontId="7" fillId="0" borderId="72" xfId="0" applyNumberFormat="1" applyFont="1" applyBorder="1"/>
    <xf numFmtId="175" fontId="186" fillId="0" borderId="73" xfId="0" applyNumberFormat="1" applyFont="1" applyBorder="1"/>
    <xf numFmtId="175" fontId="186" fillId="0" borderId="72" xfId="0" applyNumberFormat="1" applyFont="1" applyBorder="1"/>
    <xf numFmtId="175" fontId="187" fillId="0" borderId="72" xfId="0" applyNumberFormat="1" applyFont="1" applyBorder="1"/>
    <xf numFmtId="175" fontId="8" fillId="0" borderId="72" xfId="0" applyNumberFormat="1" applyFont="1" applyBorder="1"/>
    <xf numFmtId="175" fontId="10" fillId="0" borderId="72" xfId="943" applyNumberFormat="1" applyFont="1" applyBorder="1"/>
    <xf numFmtId="175" fontId="186" fillId="0" borderId="64" xfId="0" applyNumberFormat="1" applyFont="1" applyBorder="1"/>
    <xf numFmtId="175" fontId="8" fillId="0" borderId="0" xfId="0" applyNumberFormat="1" applyFont="1" applyBorder="1" applyAlignment="1">
      <alignment horizontal="center"/>
    </xf>
    <xf numFmtId="175" fontId="8" fillId="0" borderId="64" xfId="0" applyNumberFormat="1" applyFont="1" applyBorder="1"/>
    <xf numFmtId="0" fontId="213" fillId="0" borderId="0" xfId="0" applyFont="1"/>
    <xf numFmtId="0" fontId="7" fillId="0" borderId="0" xfId="0" applyFont="1" applyAlignment="1">
      <alignment horizontal="right" wrapText="1"/>
    </xf>
    <xf numFmtId="0" fontId="214" fillId="0" borderId="0" xfId="0" applyFont="1"/>
    <xf numFmtId="175" fontId="10" fillId="0" borderId="3" xfId="943" applyNumberFormat="1" applyFont="1" applyBorder="1"/>
    <xf numFmtId="0" fontId="12" fillId="0" borderId="0" xfId="0" applyFont="1"/>
    <xf numFmtId="175" fontId="3" fillId="0" borderId="22" xfId="0" applyNumberFormat="1" applyFont="1" applyBorder="1"/>
    <xf numFmtId="175" fontId="10" fillId="0" borderId="4" xfId="943" applyNumberFormat="1" applyFont="1" applyBorder="1"/>
    <xf numFmtId="0" fontId="4" fillId="0" borderId="39" xfId="0" applyFont="1" applyBorder="1"/>
    <xf numFmtId="0" fontId="4" fillId="0" borderId="41" xfId="0" applyFont="1" applyBorder="1"/>
    <xf numFmtId="175" fontId="4" fillId="0" borderId="0" xfId="943" applyNumberFormat="1" applyFont="1"/>
    <xf numFmtId="175" fontId="12" fillId="0" borderId="0" xfId="943" applyNumberFormat="1" applyFont="1" applyBorder="1" applyAlignment="1">
      <alignment horizontal="center"/>
    </xf>
    <xf numFmtId="175" fontId="185" fillId="0" borderId="39" xfId="0" applyNumberFormat="1" applyFont="1" applyBorder="1"/>
    <xf numFmtId="175" fontId="14" fillId="0" borderId="0" xfId="943" applyNumberFormat="1" applyFont="1"/>
    <xf numFmtId="175" fontId="215" fillId="0" borderId="72" xfId="0" applyNumberFormat="1" applyFont="1" applyBorder="1"/>
    <xf numFmtId="175" fontId="6" fillId="0" borderId="39" xfId="0" applyNumberFormat="1" applyFont="1" applyBorder="1"/>
    <xf numFmtId="175" fontId="14" fillId="0" borderId="0" xfId="0" applyNumberFormat="1" applyFont="1"/>
    <xf numFmtId="175" fontId="6" fillId="0" borderId="72" xfId="0" applyNumberFormat="1" applyFont="1" applyBorder="1"/>
    <xf numFmtId="0" fontId="14" fillId="0" borderId="0" xfId="0" applyFont="1" applyBorder="1" applyAlignment="1">
      <alignment horizontal="left"/>
    </xf>
    <xf numFmtId="0" fontId="4" fillId="0" borderId="5" xfId="0" applyFont="1" applyBorder="1" applyAlignment="1">
      <alignment horizontal="center" vertical="center"/>
    </xf>
    <xf numFmtId="0" fontId="4" fillId="0" borderId="0" xfId="0" applyFont="1" applyAlignment="1">
      <alignment vertical="center" wrapText="1"/>
    </xf>
    <xf numFmtId="175" fontId="10" fillId="0" borderId="0" xfId="0" applyNumberFormat="1" applyFont="1"/>
    <xf numFmtId="0" fontId="7" fillId="0" borderId="3" xfId="0" applyFont="1" applyBorder="1" applyAlignment="1">
      <alignment horizontal="center"/>
    </xf>
    <xf numFmtId="175" fontId="7" fillId="0" borderId="3" xfId="943" applyNumberFormat="1" applyFont="1" applyBorder="1" applyAlignment="1">
      <alignment horizontal="center"/>
    </xf>
    <xf numFmtId="175" fontId="4" fillId="0" borderId="72" xfId="0" applyNumberFormat="1" applyFont="1" applyBorder="1"/>
    <xf numFmtId="175" fontId="216" fillId="0" borderId="74" xfId="0" applyNumberFormat="1" applyFont="1" applyBorder="1"/>
    <xf numFmtId="0" fontId="12" fillId="0" borderId="72" xfId="0" applyFont="1" applyBorder="1"/>
    <xf numFmtId="0" fontId="10" fillId="0" borderId="1" xfId="0" applyFont="1" applyBorder="1"/>
    <xf numFmtId="175" fontId="10" fillId="0" borderId="1" xfId="943" applyNumberFormat="1" applyFont="1" applyBorder="1"/>
    <xf numFmtId="0" fontId="10" fillId="0" borderId="0" xfId="0" applyFont="1" applyBorder="1"/>
    <xf numFmtId="0" fontId="204" fillId="0" borderId="0" xfId="0" applyFont="1"/>
    <xf numFmtId="175" fontId="10" fillId="0" borderId="73" xfId="943" applyNumberFormat="1" applyFont="1" applyBorder="1"/>
    <xf numFmtId="175" fontId="10" fillId="0" borderId="0" xfId="943" applyNumberFormat="1" applyFont="1" applyBorder="1" applyAlignment="1">
      <alignment horizontal="center" vertical="center"/>
    </xf>
    <xf numFmtId="175" fontId="10" fillId="0" borderId="0" xfId="943" applyNumberFormat="1" applyFont="1" applyBorder="1" applyAlignment="1">
      <alignment horizontal="center" vertical="center" wrapText="1"/>
    </xf>
    <xf numFmtId="175" fontId="12" fillId="0" borderId="72" xfId="943" applyNumberFormat="1" applyFont="1" applyBorder="1"/>
    <xf numFmtId="175" fontId="12" fillId="0" borderId="0" xfId="943" applyNumberFormat="1" applyFont="1" applyAlignment="1">
      <alignment horizontal="center" vertical="center"/>
    </xf>
    <xf numFmtId="175" fontId="217" fillId="0" borderId="22" xfId="0" applyNumberFormat="1" applyFont="1" applyBorder="1"/>
    <xf numFmtId="175" fontId="208" fillId="0" borderId="4" xfId="0" applyNumberFormat="1" applyFont="1" applyBorder="1"/>
    <xf numFmtId="175" fontId="217" fillId="0" borderId="4" xfId="0" applyNumberFormat="1" applyFont="1" applyBorder="1"/>
    <xf numFmtId="175" fontId="208" fillId="0" borderId="42" xfId="0" applyNumberFormat="1" applyFont="1" applyBorder="1"/>
    <xf numFmtId="175" fontId="12" fillId="0" borderId="73" xfId="943" applyNumberFormat="1" applyFont="1" applyBorder="1"/>
    <xf numFmtId="0" fontId="12" fillId="0" borderId="0" xfId="0" applyFont="1" applyBorder="1" applyAlignment="1">
      <alignment horizontal="center" vertical="center"/>
    </xf>
    <xf numFmtId="0" fontId="12" fillId="0" borderId="0" xfId="0" applyFont="1" applyBorder="1" applyAlignment="1">
      <alignment horizontal="center" vertical="center" wrapText="1"/>
    </xf>
    <xf numFmtId="0" fontId="12" fillId="0" borderId="74" xfId="0" applyFont="1" applyBorder="1"/>
    <xf numFmtId="0" fontId="12" fillId="0" borderId="0" xfId="0" applyFont="1" applyFill="1"/>
    <xf numFmtId="0" fontId="201" fillId="0" borderId="0" xfId="0" applyFont="1" applyFill="1"/>
    <xf numFmtId="0" fontId="201" fillId="42" borderId="1" xfId="0" applyFont="1" applyFill="1" applyBorder="1" applyAlignment="1">
      <alignment horizontal="center" vertical="center" wrapText="1"/>
    </xf>
    <xf numFmtId="175" fontId="219" fillId="0" borderId="0" xfId="943" applyNumberFormat="1" applyFont="1"/>
    <xf numFmtId="175" fontId="218" fillId="0" borderId="0" xfId="943" applyNumberFormat="1" applyFont="1"/>
    <xf numFmtId="0" fontId="4" fillId="57" borderId="1" xfId="0" applyFont="1" applyFill="1" applyBorder="1" applyAlignment="1">
      <alignment horizontal="center" wrapText="1"/>
    </xf>
    <xf numFmtId="0" fontId="4" fillId="57" borderId="1" xfId="0" applyFont="1" applyFill="1" applyBorder="1" applyAlignment="1">
      <alignment horizontal="center" vertical="center" wrapText="1"/>
    </xf>
    <xf numFmtId="0" fontId="12" fillId="0" borderId="0" xfId="0" applyFont="1" applyBorder="1"/>
    <xf numFmtId="175" fontId="130" fillId="0" borderId="39" xfId="0" applyNumberFormat="1" applyFont="1" applyBorder="1"/>
    <xf numFmtId="3" fontId="130" fillId="0" borderId="0" xfId="1101" applyNumberFormat="1" applyFont="1"/>
    <xf numFmtId="175" fontId="201" fillId="0" borderId="72" xfId="0" applyNumberFormat="1" applyFont="1" applyBorder="1"/>
    <xf numFmtId="175" fontId="220" fillId="0" borderId="74" xfId="0" applyNumberFormat="1" applyFont="1" applyBorder="1"/>
    <xf numFmtId="175" fontId="130" fillId="0" borderId="0" xfId="943" applyNumberFormat="1" applyFont="1" applyFill="1"/>
    <xf numFmtId="0" fontId="194" fillId="0" borderId="0" xfId="1109" applyFont="1" applyBorder="1"/>
    <xf numFmtId="0" fontId="194" fillId="0" borderId="0" xfId="1109" applyFont="1" applyFill="1" applyBorder="1"/>
    <xf numFmtId="175" fontId="198" fillId="0" borderId="39" xfId="943" applyNumberFormat="1" applyFont="1" applyBorder="1"/>
    <xf numFmtId="175" fontId="7" fillId="0" borderId="3" xfId="943" applyNumberFormat="1" applyFont="1" applyBorder="1"/>
    <xf numFmtId="175" fontId="12" fillId="0" borderId="0" xfId="0" applyNumberFormat="1" applyFont="1"/>
    <xf numFmtId="0" fontId="10" fillId="0" borderId="0" xfId="0" applyFont="1"/>
    <xf numFmtId="175" fontId="12" fillId="0" borderId="5" xfId="0" applyNumberFormat="1" applyFont="1" applyBorder="1"/>
    <xf numFmtId="3" fontId="12" fillId="0" borderId="4" xfId="0" applyNumberFormat="1" applyFont="1" applyBorder="1"/>
    <xf numFmtId="175" fontId="198" fillId="0" borderId="73" xfId="943" applyNumberFormat="1" applyFont="1" applyBorder="1"/>
    <xf numFmtId="175" fontId="10" fillId="0" borderId="1" xfId="0" applyNumberFormat="1" applyFont="1" applyBorder="1"/>
    <xf numFmtId="0" fontId="12" fillId="0" borderId="1" xfId="0" applyFont="1" applyBorder="1" applyAlignment="1">
      <alignment horizontal="center"/>
    </xf>
    <xf numFmtId="37" fontId="130" fillId="0" borderId="0" xfId="943" applyNumberFormat="1" applyFont="1"/>
    <xf numFmtId="175" fontId="221" fillId="0" borderId="0" xfId="1330" applyNumberFormat="1" applyFont="1"/>
    <xf numFmtId="175" fontId="206" fillId="0" borderId="39" xfId="0" applyNumberFormat="1" applyFont="1" applyBorder="1"/>
    <xf numFmtId="0" fontId="12" fillId="57" borderId="1" xfId="0" applyFont="1" applyFill="1" applyBorder="1" applyAlignment="1">
      <alignment horizontal="center" vertical="center" wrapText="1"/>
    </xf>
    <xf numFmtId="0" fontId="12" fillId="0" borderId="47" xfId="0" applyFont="1" applyFill="1" applyBorder="1" applyAlignment="1">
      <alignment vertical="center" wrapText="1"/>
    </xf>
    <xf numFmtId="0" fontId="201" fillId="0" borderId="47" xfId="0" applyFont="1" applyFill="1" applyBorder="1"/>
    <xf numFmtId="0" fontId="201" fillId="0" borderId="47" xfId="0" applyFont="1" applyFill="1" applyBorder="1" applyAlignment="1">
      <alignment horizontal="center"/>
    </xf>
    <xf numFmtId="175" fontId="201" fillId="0" borderId="47" xfId="943" applyNumberFormat="1" applyFont="1" applyFill="1" applyBorder="1"/>
    <xf numFmtId="0" fontId="130" fillId="0" borderId="49" xfId="0" applyFont="1" applyFill="1" applyBorder="1" applyAlignment="1">
      <alignment vertical="center" wrapText="1"/>
    </xf>
    <xf numFmtId="0" fontId="130" fillId="0" borderId="47" xfId="0" applyFont="1" applyFill="1" applyBorder="1" applyAlignment="1">
      <alignment vertical="center" wrapText="1"/>
    </xf>
    <xf numFmtId="0" fontId="10" fillId="0" borderId="44" xfId="0" applyFont="1" applyFill="1" applyBorder="1"/>
    <xf numFmtId="0" fontId="201" fillId="0" borderId="0" xfId="0" applyFont="1" applyFill="1"/>
    <xf numFmtId="0" fontId="201" fillId="0" borderId="0" xfId="0" applyFont="1" applyFill="1" applyBorder="1"/>
    <xf numFmtId="0" fontId="201" fillId="0" borderId="0" xfId="0" applyFont="1" applyFill="1" applyBorder="1" applyAlignment="1">
      <alignment horizontal="center"/>
    </xf>
    <xf numFmtId="175" fontId="201" fillId="0" borderId="67" xfId="0" applyNumberFormat="1" applyFont="1" applyFill="1" applyBorder="1"/>
    <xf numFmtId="0" fontId="16" fillId="0" borderId="0" xfId="0" applyFont="1"/>
    <xf numFmtId="0" fontId="130" fillId="0" borderId="0" xfId="0" applyFont="1"/>
    <xf numFmtId="0" fontId="12" fillId="0" borderId="0" xfId="0" applyFont="1" applyFill="1" applyAlignment="1">
      <alignment horizontal="center"/>
    </xf>
    <xf numFmtId="0" fontId="12" fillId="0" borderId="0" xfId="0" applyFont="1" applyFill="1" applyBorder="1"/>
    <xf numFmtId="0" fontId="3" fillId="0" borderId="0" xfId="0" applyFont="1" applyAlignment="1">
      <alignment horizontal="center"/>
    </xf>
    <xf numFmtId="0" fontId="7" fillId="0" borderId="0" xfId="0" applyFont="1" applyAlignment="1">
      <alignment horizontal="justify" vertical="center" wrapText="1"/>
    </xf>
    <xf numFmtId="0" fontId="14" fillId="0" borderId="0" xfId="0" applyFont="1" applyAlignment="1">
      <alignment horizontal="justify" vertical="center" wrapText="1"/>
    </xf>
    <xf numFmtId="175" fontId="198" fillId="0" borderId="0" xfId="943" applyNumberFormat="1" applyFont="1" applyBorder="1" applyAlignment="1">
      <alignment horizontal="center"/>
    </xf>
    <xf numFmtId="0" fontId="7" fillId="57" borderId="1" xfId="0" applyFont="1" applyFill="1" applyBorder="1" applyAlignment="1">
      <alignment horizontal="center" vertical="center" wrapText="1"/>
    </xf>
    <xf numFmtId="0" fontId="4" fillId="0" borderId="0" xfId="0" applyFont="1" applyAlignment="1">
      <alignment horizontal="center"/>
    </xf>
    <xf numFmtId="0" fontId="204" fillId="0" borderId="0" xfId="0" applyFont="1" applyAlignment="1">
      <alignment horizontal="center"/>
    </xf>
    <xf numFmtId="0" fontId="7" fillId="0" borderId="0" xfId="0" applyFont="1" applyBorder="1" applyAlignment="1">
      <alignment horizontal="left" vertical="center" wrapText="1"/>
    </xf>
    <xf numFmtId="0" fontId="188" fillId="0" borderId="0" xfId="0" applyFont="1" applyAlignment="1">
      <alignment horizontal="center"/>
    </xf>
    <xf numFmtId="0" fontId="189" fillId="0" borderId="0" xfId="0" applyFont="1" applyAlignment="1">
      <alignment horizontal="center"/>
    </xf>
    <xf numFmtId="0" fontId="12" fillId="42" borderId="1" xfId="0" applyFont="1" applyFill="1" applyBorder="1" applyAlignment="1">
      <alignment horizontal="center" vertical="center" wrapText="1"/>
    </xf>
    <xf numFmtId="0" fontId="12" fillId="42" borderId="65" xfId="0" applyFont="1" applyFill="1" applyBorder="1" applyAlignment="1">
      <alignment horizontal="center" vertical="center" wrapText="1"/>
    </xf>
    <xf numFmtId="0" fontId="12" fillId="0" borderId="0" xfId="0" applyFont="1" applyFill="1"/>
    <xf numFmtId="0" fontId="201" fillId="0" borderId="0" xfId="0" applyFont="1" applyFill="1"/>
    <xf numFmtId="0" fontId="201" fillId="42" borderId="1" xfId="0" applyFont="1" applyFill="1" applyBorder="1" applyAlignment="1">
      <alignment horizontal="center" vertical="center" wrapText="1"/>
    </xf>
    <xf numFmtId="43" fontId="3" fillId="0" borderId="0" xfId="0" applyNumberFormat="1" applyFont="1"/>
    <xf numFmtId="175" fontId="198" fillId="0" borderId="39" xfId="0" applyNumberFormat="1" applyFont="1" applyBorder="1"/>
    <xf numFmtId="175" fontId="8" fillId="0" borderId="3" xfId="0" applyNumberFormat="1" applyFont="1" applyBorder="1"/>
    <xf numFmtId="0" fontId="204" fillId="0" borderId="0" xfId="0" applyFont="1" applyBorder="1" applyAlignment="1">
      <alignment horizontal="center" vertical="center"/>
    </xf>
    <xf numFmtId="175" fontId="8" fillId="0" borderId="73" xfId="0" applyNumberFormat="1" applyFont="1" applyBorder="1"/>
    <xf numFmtId="175" fontId="208" fillId="0" borderId="72" xfId="0" applyNumberFormat="1" applyFont="1" applyBorder="1"/>
    <xf numFmtId="175" fontId="12" fillId="0" borderId="39" xfId="0" applyNumberFormat="1" applyFont="1" applyBorder="1"/>
    <xf numFmtId="3" fontId="10" fillId="56" borderId="0" xfId="1104" applyNumberFormat="1" applyFont="1" applyFill="1"/>
    <xf numFmtId="175" fontId="10" fillId="56" borderId="39" xfId="0" applyNumberFormat="1" applyFont="1" applyFill="1" applyBorder="1"/>
    <xf numFmtId="0" fontId="10" fillId="0" borderId="39" xfId="0" applyFont="1" applyBorder="1"/>
    <xf numFmtId="3" fontId="10" fillId="0" borderId="0" xfId="1104" applyNumberFormat="1" applyFont="1"/>
    <xf numFmtId="175" fontId="10" fillId="0" borderId="39" xfId="0" applyNumberFormat="1" applyFont="1" applyFill="1" applyBorder="1"/>
    <xf numFmtId="175" fontId="7" fillId="0" borderId="39" xfId="0" applyNumberFormat="1" applyFont="1" applyFill="1" applyBorder="1"/>
    <xf numFmtId="175" fontId="130" fillId="0" borderId="3" xfId="0" applyNumberFormat="1" applyFont="1" applyBorder="1"/>
    <xf numFmtId="3" fontId="10" fillId="0" borderId="46" xfId="1105" applyNumberFormat="1" applyFont="1" applyBorder="1"/>
    <xf numFmtId="3" fontId="10" fillId="0" borderId="47" xfId="1106" applyNumberFormat="1" applyFont="1" applyBorder="1"/>
    <xf numFmtId="3" fontId="10" fillId="0" borderId="47" xfId="1097" applyNumberFormat="1" applyFont="1" applyBorder="1"/>
    <xf numFmtId="3" fontId="10" fillId="0" borderId="47" xfId="1108" applyNumberFormat="1" applyFont="1" applyBorder="1"/>
    <xf numFmtId="3" fontId="10" fillId="0" borderId="47" xfId="1107" applyNumberFormat="1" applyFont="1" applyBorder="1"/>
    <xf numFmtId="175" fontId="217" fillId="56" borderId="4" xfId="0" applyNumberFormat="1" applyFont="1" applyFill="1" applyBorder="1"/>
    <xf numFmtId="37" fontId="7" fillId="0" borderId="0" xfId="0" applyNumberFormat="1" applyFont="1"/>
    <xf numFmtId="175" fontId="130" fillId="0" borderId="72" xfId="0" applyNumberFormat="1" applyFont="1" applyBorder="1"/>
    <xf numFmtId="175" fontId="10" fillId="0" borderId="0" xfId="943" applyNumberFormat="1" applyFont="1" applyBorder="1"/>
    <xf numFmtId="175" fontId="12" fillId="0" borderId="3" xfId="0" applyNumberFormat="1" applyFont="1" applyBorder="1"/>
    <xf numFmtId="175" fontId="10" fillId="0" borderId="72" xfId="0" applyNumberFormat="1" applyFont="1" applyBorder="1"/>
    <xf numFmtId="175" fontId="12" fillId="0" borderId="3" xfId="943" applyNumberFormat="1" applyFont="1" applyBorder="1"/>
    <xf numFmtId="175" fontId="10" fillId="0" borderId="0" xfId="943" applyNumberFormat="1" applyFont="1"/>
    <xf numFmtId="175" fontId="12" fillId="0" borderId="0" xfId="943" applyNumberFormat="1" applyFont="1"/>
    <xf numFmtId="175" fontId="208" fillId="0" borderId="22" xfId="0" applyNumberFormat="1" applyFont="1" applyBorder="1"/>
    <xf numFmtId="175" fontId="12" fillId="0" borderId="4" xfId="0" applyNumberFormat="1" applyFont="1" applyBorder="1" applyAlignment="1">
      <alignment wrapText="1"/>
    </xf>
    <xf numFmtId="0" fontId="10" fillId="0" borderId="4" xfId="0" applyFont="1" applyBorder="1" applyAlignment="1">
      <alignment horizontal="left" wrapText="1"/>
    </xf>
    <xf numFmtId="3" fontId="208" fillId="0" borderId="4" xfId="0" applyNumberFormat="1" applyFont="1" applyBorder="1"/>
    <xf numFmtId="0" fontId="10" fillId="0" borderId="4" xfId="0" applyFont="1" applyBorder="1" applyAlignment="1">
      <alignment vertical="justify" wrapText="1"/>
    </xf>
    <xf numFmtId="175" fontId="10" fillId="0" borderId="75" xfId="0" applyNumberFormat="1" applyFont="1" applyBorder="1"/>
    <xf numFmtId="0" fontId="194" fillId="0" borderId="0" xfId="1109" applyFont="1" applyBorder="1" applyAlignment="1">
      <alignment horizontal="center"/>
    </xf>
    <xf numFmtId="0" fontId="190" fillId="0" borderId="53" xfId="1109" applyFont="1" applyBorder="1" applyAlignment="1">
      <alignment horizontal="center"/>
    </xf>
    <xf numFmtId="0" fontId="190" fillId="0" borderId="0" xfId="1109" applyFont="1" applyBorder="1" applyAlignment="1">
      <alignment horizontal="center"/>
    </xf>
    <xf numFmtId="0" fontId="190" fillId="0" borderId="54" xfId="1109" applyFont="1" applyBorder="1" applyAlignment="1">
      <alignment horizontal="center"/>
    </xf>
    <xf numFmtId="0" fontId="192" fillId="0" borderId="53" xfId="1109" applyFont="1" applyBorder="1" applyAlignment="1">
      <alignment horizontal="center"/>
    </xf>
    <xf numFmtId="0" fontId="192" fillId="0" borderId="0" xfId="1109" applyFont="1" applyBorder="1" applyAlignment="1">
      <alignment horizontal="center"/>
    </xf>
    <xf numFmtId="0" fontId="192" fillId="0" borderId="54" xfId="1109" applyFont="1" applyBorder="1" applyAlignment="1">
      <alignment horizontal="center"/>
    </xf>
    <xf numFmtId="0" fontId="193" fillId="0" borderId="53" xfId="1109" applyFont="1" applyBorder="1" applyAlignment="1">
      <alignment horizontal="center"/>
    </xf>
    <xf numFmtId="0" fontId="193" fillId="0" borderId="0" xfId="1109" applyFont="1" applyBorder="1" applyAlignment="1">
      <alignment horizontal="center"/>
    </xf>
    <xf numFmtId="0" fontId="193" fillId="0" borderId="54" xfId="1109" applyFont="1" applyBorder="1" applyAlignment="1">
      <alignment horizontal="center"/>
    </xf>
    <xf numFmtId="0" fontId="191" fillId="0" borderId="53" xfId="1109" applyFont="1" applyBorder="1" applyAlignment="1">
      <alignment horizontal="center"/>
    </xf>
    <xf numFmtId="0" fontId="191" fillId="0" borderId="0" xfId="1109" applyFont="1" applyBorder="1" applyAlignment="1">
      <alignment horizontal="center"/>
    </xf>
    <xf numFmtId="0" fontId="191" fillId="0" borderId="54" xfId="1109" applyFont="1" applyBorder="1" applyAlignment="1">
      <alignment horizontal="center"/>
    </xf>
    <xf numFmtId="0" fontId="13" fillId="0" borderId="0" xfId="0" applyFont="1" applyFill="1" applyBorder="1" applyAlignment="1">
      <alignment horizontal="center"/>
    </xf>
    <xf numFmtId="0" fontId="12" fillId="0" borderId="0" xfId="0" applyFont="1" applyFill="1" applyAlignment="1">
      <alignment horizontal="center"/>
    </xf>
    <xf numFmtId="0" fontId="11" fillId="0" borderId="0" xfId="0" applyFont="1" applyFill="1" applyBorder="1" applyAlignment="1">
      <alignment horizontal="center"/>
    </xf>
    <xf numFmtId="0" fontId="12" fillId="0" borderId="0" xfId="0" applyFont="1" applyFill="1" applyBorder="1"/>
    <xf numFmtId="0" fontId="12" fillId="0" borderId="0" xfId="0" applyFont="1" applyFill="1" applyBorder="1" applyAlignment="1">
      <alignment horizontal="center"/>
    </xf>
    <xf numFmtId="0" fontId="12" fillId="0" borderId="0" xfId="0" applyFont="1" applyFill="1" applyBorder="1" applyAlignment="1">
      <alignment horizontal="center" vertical="center"/>
    </xf>
    <xf numFmtId="0" fontId="197"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204" fillId="0" borderId="0" xfId="0" applyFont="1" applyAlignment="1">
      <alignment horizontal="center"/>
    </xf>
    <xf numFmtId="0" fontId="4" fillId="0" borderId="0" xfId="0" applyFont="1" applyAlignment="1">
      <alignment horizontal="center"/>
    </xf>
    <xf numFmtId="0" fontId="4" fillId="0" borderId="0" xfId="0" applyFont="1" applyBorder="1" applyAlignment="1">
      <alignment horizontal="left" vertical="center"/>
    </xf>
    <xf numFmtId="0" fontId="7" fillId="0" borderId="40" xfId="0" applyFont="1" applyBorder="1" applyAlignment="1">
      <alignment horizontal="left" wrapText="1"/>
    </xf>
    <xf numFmtId="0" fontId="7" fillId="0" borderId="72" xfId="0" applyFont="1" applyBorder="1" applyAlignment="1">
      <alignment horizontal="left" wrapText="1"/>
    </xf>
    <xf numFmtId="0" fontId="3" fillId="57" borderId="1" xfId="0" applyFont="1" applyFill="1" applyBorder="1" applyAlignment="1">
      <alignment horizontal="center"/>
    </xf>
    <xf numFmtId="0" fontId="3" fillId="57" borderId="1" xfId="0" applyFont="1" applyFill="1" applyBorder="1" applyAlignment="1">
      <alignment horizontal="center" vertical="center"/>
    </xf>
    <xf numFmtId="0" fontId="3" fillId="0" borderId="1" xfId="0" applyFont="1" applyBorder="1" applyAlignment="1">
      <alignment horizontal="center"/>
    </xf>
    <xf numFmtId="0" fontId="185" fillId="0" borderId="0" xfId="0" applyFont="1" applyAlignment="1">
      <alignment horizontal="right"/>
    </xf>
    <xf numFmtId="0" fontId="189" fillId="0" borderId="0" xfId="0" applyFont="1" applyAlignment="1">
      <alignment horizontal="center"/>
    </xf>
    <xf numFmtId="0" fontId="7" fillId="0" borderId="0" xfId="0" applyFont="1" applyAlignment="1">
      <alignment horizontal="justify" vertical="center" wrapText="1"/>
    </xf>
    <xf numFmtId="0" fontId="3" fillId="0" borderId="0" xfId="0" applyFont="1" applyAlignment="1">
      <alignment horizontal="center"/>
    </xf>
    <xf numFmtId="0" fontId="14" fillId="0" borderId="0" xfId="0" applyFont="1" applyAlignment="1">
      <alignment horizontal="justify" vertical="center" wrapText="1"/>
    </xf>
    <xf numFmtId="0" fontId="188" fillId="0" borderId="0" xfId="0" applyFont="1" applyAlignment="1">
      <alignment horizontal="center"/>
    </xf>
    <xf numFmtId="0" fontId="7" fillId="0" borderId="0" xfId="0" applyFont="1" applyAlignment="1">
      <alignment horizontal="left" vertical="center" wrapText="1"/>
    </xf>
    <xf numFmtId="0" fontId="7" fillId="0" borderId="0" xfId="0" applyFont="1" applyAlignment="1">
      <alignment horizontal="justify" wrapText="1"/>
    </xf>
    <xf numFmtId="0" fontId="7" fillId="0" borderId="0" xfId="0" applyFont="1" applyBorder="1" applyAlignment="1">
      <alignment horizontal="left" vertical="center" wrapText="1"/>
    </xf>
    <xf numFmtId="0" fontId="4" fillId="0" borderId="0" xfId="0" applyFont="1" applyAlignment="1">
      <alignment horizontal="justify" vertical="center" wrapText="1"/>
    </xf>
    <xf numFmtId="0" fontId="7" fillId="0" borderId="0" xfId="0" applyFont="1" applyBorder="1" applyAlignment="1">
      <alignment horizontal="left" vertical="center"/>
    </xf>
    <xf numFmtId="175" fontId="198" fillId="0" borderId="0" xfId="943" applyNumberFormat="1" applyFont="1" applyBorder="1" applyAlignment="1">
      <alignment horizontal="center"/>
    </xf>
    <xf numFmtId="0" fontId="4" fillId="0" borderId="0" xfId="0" applyFont="1" applyBorder="1" applyAlignment="1">
      <alignment horizontal="center"/>
    </xf>
    <xf numFmtId="0" fontId="3" fillId="42" borderId="0" xfId="0" applyFont="1" applyFill="1" applyAlignment="1">
      <alignment horizontal="center"/>
    </xf>
    <xf numFmtId="0" fontId="203" fillId="0" borderId="0" xfId="0" applyFont="1" applyAlignment="1">
      <alignment horizontal="center"/>
    </xf>
    <xf numFmtId="0" fontId="5" fillId="0" borderId="0" xfId="0" applyFont="1" applyAlignment="1">
      <alignment horizontal="center"/>
    </xf>
    <xf numFmtId="0" fontId="3" fillId="0" borderId="0" xfId="0" applyFont="1" applyAlignment="1">
      <alignment horizontal="justify" vertical="center" wrapText="1"/>
    </xf>
    <xf numFmtId="0" fontId="4" fillId="0" borderId="0" xfId="0" applyFont="1" applyAlignment="1">
      <alignment horizontal="left" vertical="center" wrapText="1"/>
    </xf>
    <xf numFmtId="0" fontId="4" fillId="57" borderId="1" xfId="0" applyFont="1" applyFill="1" applyBorder="1" applyAlignment="1">
      <alignment horizontal="center"/>
    </xf>
    <xf numFmtId="0" fontId="7" fillId="0" borderId="0" xfId="0" applyFont="1" applyAlignment="1">
      <alignment wrapText="1"/>
    </xf>
    <xf numFmtId="0" fontId="4" fillId="0" borderId="5" xfId="0" applyFont="1" applyBorder="1" applyAlignment="1">
      <alignment horizontal="center"/>
    </xf>
    <xf numFmtId="0" fontId="12" fillId="0" borderId="5" xfId="0" applyFont="1" applyBorder="1" applyAlignment="1">
      <alignment horizontal="center"/>
    </xf>
    <xf numFmtId="0" fontId="7" fillId="0" borderId="0" xfId="0" applyNumberFormat="1" applyFont="1" applyAlignment="1">
      <alignment horizontal="justify" vertical="center" wrapText="1"/>
    </xf>
    <xf numFmtId="0" fontId="7" fillId="0" borderId="0" xfId="0" applyFont="1" applyAlignment="1">
      <alignment horizontal="left" wrapText="1"/>
    </xf>
    <xf numFmtId="0" fontId="12" fillId="0" borderId="59" xfId="0" applyFont="1" applyBorder="1" applyAlignment="1">
      <alignment horizontal="center"/>
    </xf>
    <xf numFmtId="0" fontId="10" fillId="0" borderId="72" xfId="0" applyFont="1" applyBorder="1" applyAlignment="1">
      <alignment horizontal="center" wrapText="1"/>
    </xf>
    <xf numFmtId="0" fontId="12" fillId="0" borderId="72" xfId="0" applyFont="1" applyBorder="1" applyAlignment="1">
      <alignment horizontal="left" wrapText="1"/>
    </xf>
    <xf numFmtId="0" fontId="12" fillId="0" borderId="72" xfId="0" applyFont="1" applyBorder="1" applyAlignment="1">
      <alignment horizontal="center"/>
    </xf>
    <xf numFmtId="0" fontId="3" fillId="42" borderId="0" xfId="0" applyFont="1" applyFill="1" applyAlignment="1">
      <alignment horizontal="center" vertical="top" wrapText="1"/>
    </xf>
    <xf numFmtId="0" fontId="7" fillId="0" borderId="0" xfId="0" quotePrefix="1" applyFont="1" applyAlignment="1">
      <alignment wrapText="1"/>
    </xf>
    <xf numFmtId="0" fontId="12" fillId="0" borderId="0" xfId="0" applyFont="1" applyBorder="1" applyAlignment="1">
      <alignment horizontal="center" wrapText="1"/>
    </xf>
    <xf numFmtId="0" fontId="7" fillId="0" borderId="18" xfId="0" applyFont="1" applyBorder="1" applyAlignment="1">
      <alignment horizontal="left"/>
    </xf>
    <xf numFmtId="0" fontId="7" fillId="0" borderId="65" xfId="0" applyFont="1" applyBorder="1" applyAlignment="1">
      <alignment horizontal="left"/>
    </xf>
    <xf numFmtId="0" fontId="7" fillId="0" borderId="18" xfId="0" applyFont="1" applyBorder="1" applyAlignment="1">
      <alignment horizontal="left" wrapText="1"/>
    </xf>
    <xf numFmtId="0" fontId="7" fillId="0" borderId="65" xfId="0" applyFont="1" applyBorder="1" applyAlignment="1">
      <alignment horizontal="left" wrapText="1"/>
    </xf>
    <xf numFmtId="0" fontId="7" fillId="57" borderId="1" xfId="0" applyFont="1" applyFill="1" applyBorder="1" applyAlignment="1">
      <alignment horizontal="center" vertical="center" wrapText="1"/>
    </xf>
    <xf numFmtId="0" fontId="12" fillId="0" borderId="0" xfId="0" applyFont="1" applyAlignment="1">
      <alignment horizontal="center"/>
    </xf>
    <xf numFmtId="0" fontId="197" fillId="0" borderId="5" xfId="0" applyFont="1" applyFill="1" applyBorder="1" applyAlignment="1">
      <alignment horizontal="center"/>
    </xf>
    <xf numFmtId="0" fontId="191" fillId="0" borderId="0" xfId="0" applyFont="1" applyFill="1" applyBorder="1" applyAlignment="1">
      <alignment horizontal="center" vertical="center"/>
    </xf>
    <xf numFmtId="0" fontId="12" fillId="42" borderId="1" xfId="0" applyFont="1" applyFill="1" applyBorder="1" applyAlignment="1">
      <alignment horizontal="center" vertical="center" wrapText="1"/>
    </xf>
    <xf numFmtId="0" fontId="12" fillId="42" borderId="18" xfId="0" applyFont="1" applyFill="1" applyBorder="1" applyAlignment="1">
      <alignment horizontal="center" vertical="center" wrapText="1"/>
    </xf>
    <xf numFmtId="0" fontId="12" fillId="42" borderId="65" xfId="0" applyFont="1" applyFill="1" applyBorder="1" applyAlignment="1">
      <alignment horizontal="center" vertical="center" wrapText="1"/>
    </xf>
    <xf numFmtId="0" fontId="10" fillId="0" borderId="0" xfId="0" applyFont="1" applyFill="1" applyAlignment="1">
      <alignment horizontal="center" wrapText="1"/>
    </xf>
    <xf numFmtId="0" fontId="12" fillId="0" borderId="0" xfId="0" applyFont="1" applyFill="1"/>
    <xf numFmtId="0" fontId="201" fillId="0" borderId="0" xfId="0" applyFont="1" applyFill="1" applyAlignment="1">
      <alignment horizontal="center"/>
    </xf>
    <xf numFmtId="0" fontId="130" fillId="0" borderId="0" xfId="0" applyFont="1" applyFill="1" applyBorder="1"/>
    <xf numFmtId="0" fontId="201" fillId="0" borderId="0" xfId="0" applyFont="1" applyFill="1"/>
    <xf numFmtId="0" fontId="212" fillId="0" borderId="67" xfId="0" applyFont="1" applyFill="1" applyBorder="1" applyAlignment="1">
      <alignment horizontal="center"/>
    </xf>
    <xf numFmtId="0" fontId="201" fillId="42" borderId="18" xfId="0" applyFont="1" applyFill="1" applyBorder="1" applyAlignment="1">
      <alignment horizontal="center" vertical="center" wrapText="1"/>
    </xf>
    <xf numFmtId="0" fontId="201" fillId="42" borderId="65" xfId="0" applyFont="1" applyFill="1" applyBorder="1" applyAlignment="1">
      <alignment horizontal="center" vertical="center" wrapText="1"/>
    </xf>
    <xf numFmtId="0" fontId="201" fillId="42" borderId="1" xfId="0" applyFont="1" applyFill="1" applyBorder="1" applyAlignment="1">
      <alignment horizontal="center" vertical="center" wrapText="1"/>
    </xf>
    <xf numFmtId="0" fontId="199" fillId="0" borderId="0" xfId="0" applyFont="1" applyFill="1" applyAlignment="1">
      <alignment horizontal="center" vertical="center"/>
    </xf>
    <xf numFmtId="0" fontId="130" fillId="0" borderId="0" xfId="0" applyFont="1" applyFill="1" applyAlignment="1">
      <alignment horizontal="center" vertical="center" wrapText="1"/>
    </xf>
    <xf numFmtId="0" fontId="9" fillId="0" borderId="0" xfId="0" applyFont="1" applyFill="1" applyAlignment="1">
      <alignment horizontal="center" vertical="center"/>
    </xf>
    <xf numFmtId="0" fontId="191" fillId="0" borderId="0" xfId="0" applyFont="1" applyFill="1" applyAlignment="1">
      <alignment horizontal="center" vertical="center"/>
    </xf>
    <xf numFmtId="0" fontId="212" fillId="0" borderId="5" xfId="0" applyFont="1" applyFill="1" applyBorder="1" applyAlignment="1">
      <alignment horizontal="center"/>
    </xf>
    <xf numFmtId="0" fontId="10" fillId="0" borderId="0" xfId="0" applyFont="1" applyAlignment="1"/>
    <xf numFmtId="0" fontId="199" fillId="0" borderId="0" xfId="0" applyFont="1" applyAlignment="1">
      <alignment horizontal="center" vertical="center"/>
    </xf>
    <xf numFmtId="0" fontId="191" fillId="0" borderId="5" xfId="0" applyFont="1" applyBorder="1" applyAlignment="1">
      <alignment horizontal="center"/>
    </xf>
    <xf numFmtId="0" fontId="201" fillId="41" borderId="1" xfId="0" applyFont="1" applyFill="1" applyBorder="1" applyAlignment="1">
      <alignment horizontal="center" vertical="center" wrapText="1"/>
    </xf>
    <xf numFmtId="0" fontId="201" fillId="41" borderId="1" xfId="0" applyFont="1" applyFill="1" applyBorder="1" applyAlignment="1">
      <alignment horizontal="center" vertical="center"/>
    </xf>
    <xf numFmtId="0" fontId="191" fillId="0" borderId="0" xfId="0" applyFont="1" applyAlignment="1">
      <alignment horizontal="center"/>
    </xf>
    <xf numFmtId="0" fontId="200" fillId="0" borderId="0" xfId="0" applyFont="1" applyAlignment="1">
      <alignment horizontal="center"/>
    </xf>
  </cellXfs>
  <cellStyles count="1331">
    <cellStyle name="_x0001_" xfId="1"/>
    <cellStyle name="          _x000d_&#10;shell=progman.exe_x000d_&#10;m" xfId="2"/>
    <cellStyle name="#,##0" xfId="3"/>
    <cellStyle name="#.##0" xfId="4"/>
    <cellStyle name="%" xfId="5"/>
    <cellStyle name=",." xfId="6"/>
    <cellStyle name="??" xfId="7"/>
    <cellStyle name="?? [0.00]_      " xfId="8"/>
    <cellStyle name="?? [0]" xfId="9"/>
    <cellStyle name="?_x001d_??%U©÷u&amp;H©÷9_x0008_? s&#10;_x0007__x0001__x0001_" xfId="10"/>
    <cellStyle name="???? [0.00]_      " xfId="11"/>
    <cellStyle name="??????" xfId="12"/>
    <cellStyle name="????_      " xfId="13"/>
    <cellStyle name="???[0]_?? DI" xfId="14"/>
    <cellStyle name="???_?? DI" xfId="15"/>
    <cellStyle name="???R쀀Àok1" xfId="16"/>
    <cellStyle name="??[0]_BRE" xfId="17"/>
    <cellStyle name="??_      " xfId="18"/>
    <cellStyle name="??A? [0]_laroux_1_¢¬???¢â? " xfId="19"/>
    <cellStyle name="??A?_laroux_1_¢¬???¢â? " xfId="20"/>
    <cellStyle name="?¡±¢¥?_?¨ù??¢´¢¥_¢¬???¢â? " xfId="21"/>
    <cellStyle name="_x0001_?¶æµ_x001b_ºß­ " xfId="22"/>
    <cellStyle name="_x0001_?¶æµ_x001b_ºß­_" xfId="23"/>
    <cellStyle name="?ðÇ%U?&amp;H?_x0008_?s&#10;_x0007__x0001__x0001_" xfId="24"/>
    <cellStyle name="_x0001_\Ô" xfId="25"/>
    <cellStyle name="_Bang Chi tieu (2)" xfId="26"/>
    <cellStyle name="_BAO GIA PHU KIEN" xfId="27"/>
    <cellStyle name="_Book1" xfId="28"/>
    <cellStyle name="_Book1_1" xfId="29"/>
    <cellStyle name="_Book1_2" xfId="30"/>
    <cellStyle name="_Book1_Book1" xfId="31"/>
    <cellStyle name="_Cau Phu Phuong" xfId="32"/>
    <cellStyle name="_Chau Thon - Tan Xuan (KCS 8-12-06)" xfId="33"/>
    <cellStyle name="_Du toan Cang Vung Ang ngay 4-8-2006" xfId="34"/>
    <cellStyle name="_Du toan khao sat(Km458-Km491)" xfId="35"/>
    <cellStyle name="_Du toan KS Km458 - Km491" xfId="36"/>
    <cellStyle name="_Goi 1 A tham tra" xfId="37"/>
    <cellStyle name="_Goi 2- My Ly Ban trinh" xfId="38"/>
    <cellStyle name="_HD737" xfId="39"/>
    <cellStyle name="_KL" xfId="40"/>
    <cellStyle name="_KT (2)" xfId="41"/>
    <cellStyle name="_KT (2)_1" xfId="42"/>
    <cellStyle name="_KT (2)_2" xfId="43"/>
    <cellStyle name="_KT (2)_2_TG-TH" xfId="44"/>
    <cellStyle name="_KT (2)_3" xfId="45"/>
    <cellStyle name="_KT (2)_3_TG-TH" xfId="46"/>
    <cellStyle name="_KT (2)_4" xfId="47"/>
    <cellStyle name="_KT (2)_4_TG-TH" xfId="48"/>
    <cellStyle name="_KT (2)_5" xfId="49"/>
    <cellStyle name="_KT (2)_TG-TH" xfId="50"/>
    <cellStyle name="_KT_TG" xfId="51"/>
    <cellStyle name="_KT_TG_1" xfId="52"/>
    <cellStyle name="_KT_TG_2" xfId="53"/>
    <cellStyle name="_KT_TG_3" xfId="54"/>
    <cellStyle name="_KT_TG_4" xfId="55"/>
    <cellStyle name="_TG-TH" xfId="56"/>
    <cellStyle name="_TG-TH_1" xfId="57"/>
    <cellStyle name="_TG-TH_2" xfId="58"/>
    <cellStyle name="_TG-TH_3" xfId="59"/>
    <cellStyle name="_TG-TH_4" xfId="60"/>
    <cellStyle name="_ÿÿÿÿÿ" xfId="61"/>
    <cellStyle name="~1" xfId="62"/>
    <cellStyle name="_x0001_¨c^ " xfId="63"/>
    <cellStyle name="_x0001_¨c^[" xfId="64"/>
    <cellStyle name="_x0001_¨c^_" xfId="65"/>
    <cellStyle name="_x0001_¨Œc^ " xfId="66"/>
    <cellStyle name="_x0001_¨Œc^[" xfId="67"/>
    <cellStyle name="_x0001_¨Œc^_" xfId="68"/>
    <cellStyle name="’Ê‰Ý [0.00]_laroux" xfId="69"/>
    <cellStyle name="’Ê‰Ý_laroux" xfId="70"/>
    <cellStyle name="_x0001_µÑTÖ " xfId="71"/>
    <cellStyle name="_x0001_µÑTÖ_" xfId="72"/>
    <cellStyle name="•W€_’·Šú‰p•¶" xfId="73"/>
    <cellStyle name="•W_¯–ì" xfId="74"/>
    <cellStyle name="W_MARINE" xfId="75"/>
    <cellStyle name="0" xfId="76"/>
    <cellStyle name="0,0_x000d_&#10;NA_x000d_&#10;" xfId="77"/>
    <cellStyle name="0.0" xfId="78"/>
    <cellStyle name="0.00" xfId="79"/>
    <cellStyle name="1" xfId="80"/>
    <cellStyle name="1_6.Bang_luong_moi_XDCB" xfId="81"/>
    <cellStyle name="1_A che do KS +chi BQL" xfId="82"/>
    <cellStyle name="1_BANG CAM COC GPMB 8km" xfId="83"/>
    <cellStyle name="1_Bang tong hop khoi luong" xfId="84"/>
    <cellStyle name="1_Book1" xfId="85"/>
    <cellStyle name="1_Book1_1" xfId="86"/>
    <cellStyle name="1_Book1_Book1" xfId="87"/>
    <cellStyle name="1_Book1_Book1_1" xfId="88"/>
    <cellStyle name="1_Book1_Cau Bai Son 2 Km 0+270.26 (8-11-2006)" xfId="89"/>
    <cellStyle name="1_Book1_Cau Hoa Son Km 1+441.06 (14-12-2006)" xfId="90"/>
    <cellStyle name="1_Book1_Cau Hoa Son Km 1+441.06 (22-10-2006)" xfId="91"/>
    <cellStyle name="1_Book1_Cau Hoa Son Km 1+441.06 (24-10-2006)" xfId="92"/>
    <cellStyle name="1_Book1_Cau Nam Tot(ngay 2-10-2006)" xfId="93"/>
    <cellStyle name="1_Book1_Cau Song Dao Km 1+51.54 (20-12-2006)" xfId="94"/>
    <cellStyle name="1_Book1_CAU XOP XANG II(su­a)" xfId="95"/>
    <cellStyle name="1_Book1_Dieu phoi dat goi 1" xfId="96"/>
    <cellStyle name="1_Book1_Dieu phoi dat goi 2" xfId="97"/>
    <cellStyle name="1_Book1_DT Kha thi ngay 11-2-06" xfId="98"/>
    <cellStyle name="1_Book1_DT ngay 04-01-2006" xfId="99"/>
    <cellStyle name="1_Book1_DT ngay 11-4-2006" xfId="100"/>
    <cellStyle name="1_Book1_DT ngay 15-11-05" xfId="101"/>
    <cellStyle name="1_Book1_DT theo DM24" xfId="102"/>
    <cellStyle name="1_Book1_Du toan KT-TCsua theo TT 03 - YC 471" xfId="103"/>
    <cellStyle name="1_Book1_Du toan Phuong lam" xfId="104"/>
    <cellStyle name="1_Book1_Du toan QL 27 (23-12-2005)" xfId="105"/>
    <cellStyle name="1_Book1_DuAnKT ngay 11-2-2006" xfId="106"/>
    <cellStyle name="1_Book1_Goi 1" xfId="107"/>
    <cellStyle name="1_Book1_Goi thau so 1 (14-12-2006)" xfId="108"/>
    <cellStyle name="1_Book1_Goi thau so 2 (20-6-2006)" xfId="109"/>
    <cellStyle name="1_Book1_Goi thau so 2 (30-01-2007)" xfId="110"/>
    <cellStyle name="1_Book1_Goi02(25-05-2006)" xfId="111"/>
    <cellStyle name="1_Book1_K C N - HUNG DONG L.NHUA" xfId="112"/>
    <cellStyle name="1_Book1_Khoi Luong Hoang Truong - Hoang Phu" xfId="113"/>
    <cellStyle name="1_Book1_KL" xfId="114"/>
    <cellStyle name="1_Book1_km48-53 (tham tra ngay 23-10-2006)" xfId="115"/>
    <cellStyle name="1_Book1_Muong TL" xfId="116"/>
    <cellStyle name="1_Book1_Tuyen so 1-Km0+00 - Km0+852.56" xfId="117"/>
    <cellStyle name="1_Book1_TV sua ngay 02-08-06" xfId="118"/>
    <cellStyle name="1_Book1_ÿÿÿÿÿ" xfId="119"/>
    <cellStyle name="1_C" xfId="120"/>
    <cellStyle name="1_Cau Bai Son 2 Km 0+270.26 (8-11-2006)" xfId="121"/>
    <cellStyle name="1_Cau Hoi 115" xfId="122"/>
    <cellStyle name="1_Cau Hua Trai (TT 04)" xfId="123"/>
    <cellStyle name="1_Cau My Thinh sua theo don gia 59 (19-5-07)" xfId="124"/>
    <cellStyle name="1_Cau Nam Tot(ngay 2-10-2006)" xfId="125"/>
    <cellStyle name="1_Cau Song Dao Km 1+51.54 (20-12-2006)" xfId="126"/>
    <cellStyle name="1_Cau Thanh Ha 1" xfId="127"/>
    <cellStyle name="1_Cau thuy dien Ban La (Cu Anh)" xfId="128"/>
    <cellStyle name="1_CAU XOP XANG II(su­a)" xfId="129"/>
    <cellStyle name="1_Chau Thon - Tan Xuan (goi 5)" xfId="130"/>
    <cellStyle name="1_Chau Thon - Tan Xuan (KCS 8-12-06)" xfId="131"/>
    <cellStyle name="1_Chi phi KS" xfId="132"/>
    <cellStyle name="1_cong" xfId="133"/>
    <cellStyle name="1_Dakt-Cau tinh Hua Phan" xfId="134"/>
    <cellStyle name="1_DH2-CZ6.-05" xfId="135"/>
    <cellStyle name="1_DIEN" xfId="136"/>
    <cellStyle name="1_Dieu phoi dat goi 1" xfId="137"/>
    <cellStyle name="1_Dieu phoi dat goi 2" xfId="138"/>
    <cellStyle name="1_Dinh muc thiet ke" xfId="139"/>
    <cellStyle name="1_DONGIA" xfId="140"/>
    <cellStyle name="1_DT Chau Hong  trinh ngay 09-01-07" xfId="141"/>
    <cellStyle name="1_DT Kha thi ngay 11-2-06" xfId="142"/>
    <cellStyle name="1_DT KT ngay 10-9-2005" xfId="143"/>
    <cellStyle name="1_DT ngay 04-01-2006" xfId="144"/>
    <cellStyle name="1_DT ngay 11-4-2006" xfId="145"/>
    <cellStyle name="1_DT ngay 15-11-05" xfId="146"/>
    <cellStyle name="1_DT theo DM24" xfId="147"/>
    <cellStyle name="1_DT_Tham_Dinh_497_14_4_07" xfId="148"/>
    <cellStyle name="1_DT-497" xfId="149"/>
    <cellStyle name="1_Dtdchinh2397" xfId="150"/>
    <cellStyle name="1_DT-Khao-s¸t-TD" xfId="151"/>
    <cellStyle name="1_DToan Hoa Vinh - L3" xfId="152"/>
    <cellStyle name="1_DTXL goi 11(20-9-05)" xfId="153"/>
    <cellStyle name="1_Du thau" xfId="154"/>
    <cellStyle name="1_du toan" xfId="155"/>
    <cellStyle name="1_du toan (03-11-05)" xfId="156"/>
    <cellStyle name="1_Du toan (12-05-2005) Tham dinh" xfId="157"/>
    <cellStyle name="1_Du toan (23-05-2005) Tham dinh" xfId="158"/>
    <cellStyle name="1_Du toan (5 - 04 - 2004)" xfId="159"/>
    <cellStyle name="1_Du toan (6-3-2005)" xfId="160"/>
    <cellStyle name="1_Du toan (Ban A)" xfId="161"/>
    <cellStyle name="1_Du toan (ngay 13 - 07 - 2004)" xfId="162"/>
    <cellStyle name="1_Du toan (ngay 25-9-06)" xfId="163"/>
    <cellStyle name="1_Du toan (ngay03-02-07) theo DG moi" xfId="164"/>
    <cellStyle name="1_Du toan 558 (Km17+508.12 - Km 22)" xfId="165"/>
    <cellStyle name="1_Du toan bo sung (11-2004)" xfId="166"/>
    <cellStyle name="1_Du toan Cang Vung Ang (Tham tra 3-11-06)" xfId="167"/>
    <cellStyle name="1_Du toan Cang Vung Ang ngay 09-8-06 " xfId="168"/>
    <cellStyle name="1_Du toan dieu chin theo don gia moi (1-2-2007)" xfId="169"/>
    <cellStyle name="1_Du toan Doan Km 53 - 60 sua theo tham tra(15-5-2007)" xfId="170"/>
    <cellStyle name="1_Du toan Doan Km 53 - 60 sua theo TV4 tham tra(9-6-2007)" xfId="171"/>
    <cellStyle name="1_Du toan Goi 1" xfId="172"/>
    <cellStyle name="1_du toan goi 12" xfId="173"/>
    <cellStyle name="1_Du toan Goi 2" xfId="174"/>
    <cellStyle name="1_Du toan Huong Lam - Ban Giang (ngay28-11-06)" xfId="175"/>
    <cellStyle name="1_Du toan Huong Lam - Ban Giang theo DG 59 (ngay3-2-07)" xfId="176"/>
    <cellStyle name="1_Du toan khao sat(Km458-Km491)" xfId="177"/>
    <cellStyle name="1_Du toan KS Km458 - Km491" xfId="178"/>
    <cellStyle name="1_Du toan KT-TCsua theo TT 03 - YC 471" xfId="179"/>
    <cellStyle name="1_Du toan ngay (28-10-2005)" xfId="180"/>
    <cellStyle name="1_Du toan ngay 16-4-2007" xfId="181"/>
    <cellStyle name="1_Du toan ngay 1-9-2004 (version 1)" xfId="182"/>
    <cellStyle name="1_Du toan Phuong lam" xfId="183"/>
    <cellStyle name="1_Du toan QL 27 (23-12-2005)" xfId="184"/>
    <cellStyle name="1_Du toan sua theo tham tra (01-6 - 07)" xfId="185"/>
    <cellStyle name="1_Du toan sua theo tham tra(29-6 - 07)" xfId="186"/>
    <cellStyle name="1_Du toan Tay Thanh Hoa duyetcuoi" xfId="187"/>
    <cellStyle name="1_Du_toan_Ho_Xa___Vinh_Tan_WB3 sua ngay 18-8-06" xfId="188"/>
    <cellStyle name="1_DuAnKT ngay 11-2-2006" xfId="189"/>
    <cellStyle name="1_Dutoan(SGTL)" xfId="190"/>
    <cellStyle name="1_Gia_VL cau-JIBIC-Ha-tinh" xfId="191"/>
    <cellStyle name="1_Gia_VLQL48_duyet " xfId="192"/>
    <cellStyle name="1_GIA-DUTHAUsuaNS" xfId="193"/>
    <cellStyle name="1_goi 1" xfId="194"/>
    <cellStyle name="1_Goi 1 (TT04)" xfId="195"/>
    <cellStyle name="1_goi 1 duyet theo luong mo (an)" xfId="196"/>
    <cellStyle name="1_Goi 1_1" xfId="197"/>
    <cellStyle name="1_Goi so 1" xfId="198"/>
    <cellStyle name="1_Goi thau so 08 (11-05-2007)" xfId="199"/>
    <cellStyle name="1_Goi thau so 1 (14-12-2006)" xfId="200"/>
    <cellStyle name="1_Goi thau so 2 (20-6-2006)" xfId="201"/>
    <cellStyle name="1_Goi02(25-05-2006)" xfId="202"/>
    <cellStyle name="1_Goi1N206" xfId="203"/>
    <cellStyle name="1_Goi2N206" xfId="204"/>
    <cellStyle name="1_Goi4N216" xfId="205"/>
    <cellStyle name="1_Goi5N216" xfId="206"/>
    <cellStyle name="1_HC-06-06" xfId="207"/>
    <cellStyle name="1_Hoi Song" xfId="208"/>
    <cellStyle name="1_HT-LO" xfId="209"/>
    <cellStyle name="1_Huong Lam - Ban Giang (11-4-2007)" xfId="210"/>
    <cellStyle name="1_Khoi luong" xfId="211"/>
    <cellStyle name="1_Khoi luong doan 1" xfId="212"/>
    <cellStyle name="1_Khoi luong doan 2" xfId="213"/>
    <cellStyle name="1_Khoi Luong Hoang Truong - Hoang Phu" xfId="214"/>
    <cellStyle name="1_KL" xfId="215"/>
    <cellStyle name="1_KL_Cau My Thinh sua theo don gia 59 (19-5-07)" xfId="216"/>
    <cellStyle name="1_Kl_DT_Tham_Dinh_497_16-4-07" xfId="217"/>
    <cellStyle name="1_KL_DT-497" xfId="218"/>
    <cellStyle name="1_KL_DT-Khao-s¸t-TD" xfId="219"/>
    <cellStyle name="1_KL_Du toan sua theo tham tra(29-6 - 07)" xfId="220"/>
    <cellStyle name="1_Kl_Duong Ho Xa - Vinh Tan theo DG 62 (27-6-2007)" xfId="221"/>
    <cellStyle name="1_KL_Huong Lam - Ban Giang (11-4-2007)" xfId="222"/>
    <cellStyle name="1_Kl6-6-05" xfId="223"/>
    <cellStyle name="1_KLCongTh" xfId="224"/>
    <cellStyle name="1_Kldoan1duyet" xfId="225"/>
    <cellStyle name="1_Kldoan3" xfId="226"/>
    <cellStyle name="1_KLhoxa" xfId="227"/>
    <cellStyle name="1_Klnutgiao" xfId="228"/>
    <cellStyle name="1_KLPA2s" xfId="229"/>
    <cellStyle name="1_KlQdinhduyet" xfId="230"/>
    <cellStyle name="1_KlQL4goi5KCS" xfId="231"/>
    <cellStyle name="1_Kltayth" xfId="232"/>
    <cellStyle name="1_KltaythQDduyet" xfId="233"/>
    <cellStyle name="1_KLTn" xfId="234"/>
    <cellStyle name="1_Kluong4-2004" xfId="235"/>
    <cellStyle name="1_Km 48 - 53 (sua nap TVTT 6-7-2007)" xfId="236"/>
    <cellStyle name="1_Km2" xfId="237"/>
    <cellStyle name="1_Km3" xfId="238"/>
    <cellStyle name="1_km4-6" xfId="239"/>
    <cellStyle name="1_km48-53 (tham tra ngay 23-10-2006)" xfId="240"/>
    <cellStyle name="1_km48-53 (tham tra ngay 23-10-2006)theo gi¸ ca m¸y míi" xfId="241"/>
    <cellStyle name="1_Luong A6" xfId="242"/>
    <cellStyle name="1_maugiacotaluy" xfId="243"/>
    <cellStyle name="1_My Thanh Son Thanh" xfId="244"/>
    <cellStyle name="1_Nhom I" xfId="245"/>
    <cellStyle name="1_Project N.Du" xfId="246"/>
    <cellStyle name="1_Project N.Du.dien" xfId="247"/>
    <cellStyle name="1_Project QL4" xfId="248"/>
    <cellStyle name="1_Project QL4 goi 7" xfId="249"/>
    <cellStyle name="1_Project QL4 goi5" xfId="250"/>
    <cellStyle name="1_Project QL4 goi8" xfId="251"/>
    <cellStyle name="1_QL1A-SUA2005" xfId="252"/>
    <cellStyle name="1_Sheet1" xfId="253"/>
    <cellStyle name="1_Sheet1_Cau My Thinh sua theo don gia 59 (19-5-07)" xfId="254"/>
    <cellStyle name="1_Sheet1_DT_Tham_Dinh_497_14_4_07" xfId="255"/>
    <cellStyle name="1_Sheet1_DT_Tham_Dinh_497_16-4-07" xfId="256"/>
    <cellStyle name="1_Sheet1_DT-497" xfId="257"/>
    <cellStyle name="1_Sheet1_DT-Khao-s¸t-TD" xfId="258"/>
    <cellStyle name="1_Sheet1_Huong Lam - Ban Giang (11-4-2007)" xfId="259"/>
    <cellStyle name="1_SuoiTon" xfId="260"/>
    <cellStyle name="1_t" xfId="261"/>
    <cellStyle name="1_Tay THoa" xfId="262"/>
    <cellStyle name="1_Tham tra (8-11)1" xfId="263"/>
    <cellStyle name="1_THkl" xfId="264"/>
    <cellStyle name="1_THklpa2" xfId="265"/>
    <cellStyle name="1_tong hop (Lan 1 - 29-05-07))" xfId="266"/>
    <cellStyle name="1_Tong hop DT dieu chinh duong 38-95" xfId="267"/>
    <cellStyle name="1_Tong hop khoi luong duong 557 (30-5-2006)" xfId="268"/>
    <cellStyle name="1_Tong muc dau tu" xfId="269"/>
    <cellStyle name="1_TRUNG PMU 5" xfId="270"/>
    <cellStyle name="1_Tuyen so 1-Km0+00 - Km0+852.56" xfId="271"/>
    <cellStyle name="1_TV sua ngay 02-08-06" xfId="272"/>
    <cellStyle name="1_VatLieu 3 cau -NA" xfId="273"/>
    <cellStyle name="1_ÿÿÿÿÿ" xfId="274"/>
    <cellStyle name="1_ÿÿÿÿÿ_1" xfId="275"/>
    <cellStyle name="1_ÿÿÿÿÿ_Book1" xfId="276"/>
    <cellStyle name="1_ÿÿÿÿÿ_Book1_Cau My Thinh sua theo don gia 59 (19-5-07)" xfId="277"/>
    <cellStyle name="1_ÿÿÿÿÿ_Book1_DT_Tham_Dinh_497_14_4_07" xfId="278"/>
    <cellStyle name="1_ÿÿÿÿÿ_Book1_DT_Tham_Dinh_497_16-4-07" xfId="279"/>
    <cellStyle name="1_ÿÿÿÿÿ_Book1_DT-497" xfId="280"/>
    <cellStyle name="1_ÿÿÿÿÿ_Book1_DT-Khao-s¸t-TD" xfId="281"/>
    <cellStyle name="1_ÿÿÿÿÿ_Book1_Huong Lam - Ban Giang (11-4-2007)" xfId="282"/>
    <cellStyle name="1_ÿÿÿÿÿ_Cau My Thinh sua theo don gia 59 (19-5-07)" xfId="283"/>
    <cellStyle name="1_ÿÿÿÿÿ_DT_Tham_Dinh_497_14_4_07" xfId="284"/>
    <cellStyle name="1_ÿÿÿÿÿ_DT_Tham_Dinh_497_16-4-07" xfId="285"/>
    <cellStyle name="1_ÿÿÿÿÿ_DT-497" xfId="286"/>
    <cellStyle name="1_ÿÿÿÿÿ_DT-Khao-s¸t-TD" xfId="287"/>
    <cellStyle name="1_ÿÿÿÿÿ_Huong Lam - Ban Giang (11-4-2007)" xfId="288"/>
    <cellStyle name="1_ÿÿÿÿÿ_Tong hop DT dieu chinh duong 38-95" xfId="289"/>
    <cellStyle name="_x0001_1¼„½(" xfId="290"/>
    <cellStyle name="_x0001_1¼½(" xfId="291"/>
    <cellStyle name="¹éºÐÀ²_      " xfId="292"/>
    <cellStyle name="2" xfId="293"/>
    <cellStyle name="2_6.Bang_luong_moi_XDCB" xfId="294"/>
    <cellStyle name="2_A che do KS +chi BQL" xfId="295"/>
    <cellStyle name="2_BANG CAM COC GPMB 8km" xfId="296"/>
    <cellStyle name="2_Bang tong hop khoi luong" xfId="297"/>
    <cellStyle name="2_Book1" xfId="298"/>
    <cellStyle name="2_Book1_1" xfId="299"/>
    <cellStyle name="2_Book1_Book1" xfId="300"/>
    <cellStyle name="2_Book1_Cau Bai Son 2 Km 0+270.26 (8-11-2006)" xfId="301"/>
    <cellStyle name="2_Book1_Cau Hoa Son Km 1+441.06 (14-12-2006)" xfId="302"/>
    <cellStyle name="2_Book1_Cau Hoa Son Km 1+441.06 (22-10-2006)" xfId="303"/>
    <cellStyle name="2_Book1_Cau Hoa Son Km 1+441.06 (24-10-2006)" xfId="304"/>
    <cellStyle name="2_Book1_Cau Nam Tot(ngay 2-10-2006)" xfId="305"/>
    <cellStyle name="2_Book1_Cau Song Dao Km 1+51.54 (20-12-2006)" xfId="306"/>
    <cellStyle name="2_Book1_CAU XOP XANG II(su­a)" xfId="307"/>
    <cellStyle name="2_Book1_Dieu phoi dat goi 1" xfId="308"/>
    <cellStyle name="2_Book1_Dieu phoi dat goi 2" xfId="309"/>
    <cellStyle name="2_Book1_DT Kha thi ngay 11-2-06" xfId="310"/>
    <cellStyle name="2_Book1_DT ngay 04-01-2006" xfId="311"/>
    <cellStyle name="2_Book1_DT ngay 11-4-2006" xfId="312"/>
    <cellStyle name="2_Book1_DT ngay 15-11-05" xfId="313"/>
    <cellStyle name="2_Book1_DT theo DM24" xfId="314"/>
    <cellStyle name="2_Book1_Du toan KT-TCsua theo TT 03 - YC 471" xfId="315"/>
    <cellStyle name="2_Book1_Du toan Phuong lam" xfId="316"/>
    <cellStyle name="2_Book1_Du toan QL 27 (23-12-2005)" xfId="317"/>
    <cellStyle name="2_Book1_DuAnKT ngay 11-2-2006" xfId="318"/>
    <cellStyle name="2_Book1_Goi 1" xfId="319"/>
    <cellStyle name="2_Book1_Goi thau so 1 (14-12-2006)" xfId="320"/>
    <cellStyle name="2_Book1_Goi thau so 2 (20-6-2006)" xfId="321"/>
    <cellStyle name="2_Book1_Goi thau so 2 (30-01-2007)" xfId="322"/>
    <cellStyle name="2_Book1_Goi02(25-05-2006)" xfId="323"/>
    <cellStyle name="2_Book1_K C N - HUNG DONG L.NHUA" xfId="324"/>
    <cellStyle name="2_Book1_Khoi Luong Hoang Truong - Hoang Phu" xfId="325"/>
    <cellStyle name="2_Book1_km48-53 (tham tra ngay 23-10-2006)" xfId="326"/>
    <cellStyle name="2_Book1_Muong TL" xfId="327"/>
    <cellStyle name="2_Book1_Tuyen so 1-Km0+00 - Km0+852.56" xfId="328"/>
    <cellStyle name="2_Book1_TV sua ngay 02-08-06" xfId="329"/>
    <cellStyle name="2_Book1_ÿÿÿÿÿ" xfId="330"/>
    <cellStyle name="2_C" xfId="331"/>
    <cellStyle name="2_Cau Bai Son 2 Km 0+270.26 (8-11-2006)" xfId="332"/>
    <cellStyle name="2_Cau Hoi 115" xfId="333"/>
    <cellStyle name="2_Cau Hua Trai (TT 04)" xfId="334"/>
    <cellStyle name="2_Cau My Thinh sua theo don gia 59 (19-5-07)" xfId="335"/>
    <cellStyle name="2_Cau Nam Tot(ngay 2-10-2006)" xfId="336"/>
    <cellStyle name="2_Cau Song Dao Km 1+51.54 (20-12-2006)" xfId="337"/>
    <cellStyle name="2_Cau Thanh Ha 1" xfId="338"/>
    <cellStyle name="2_Cau thuy dien Ban La (Cu Anh)" xfId="339"/>
    <cellStyle name="2_CAU XOP XANG II(su­a)" xfId="340"/>
    <cellStyle name="2_Chau Thon - Tan Xuan (goi 5)" xfId="341"/>
    <cellStyle name="2_Chau Thon - Tan Xuan (KCS 8-12-06)" xfId="342"/>
    <cellStyle name="2_Chi phi KS" xfId="343"/>
    <cellStyle name="2_cong" xfId="344"/>
    <cellStyle name="2_Dakt-Cau tinh Hua Phan" xfId="345"/>
    <cellStyle name="2_DIEN" xfId="346"/>
    <cellStyle name="2_Dieu phoi dat goi 1" xfId="347"/>
    <cellStyle name="2_Dieu phoi dat goi 2" xfId="348"/>
    <cellStyle name="2_Dinh muc thiet ke" xfId="349"/>
    <cellStyle name="2_DONGIA" xfId="350"/>
    <cellStyle name="2_DT Chau Hong  trinh ngay 09-01-07" xfId="351"/>
    <cellStyle name="2_DT Kha thi ngay 11-2-06" xfId="352"/>
    <cellStyle name="2_DT KT ngay 10-9-2005" xfId="353"/>
    <cellStyle name="2_DT ngay 04-01-2006" xfId="354"/>
    <cellStyle name="2_DT ngay 11-4-2006" xfId="355"/>
    <cellStyle name="2_DT ngay 15-11-05" xfId="356"/>
    <cellStyle name="2_DT theo DM24" xfId="357"/>
    <cellStyle name="2_DT_Tham_Dinh_497_14_4_07" xfId="358"/>
    <cellStyle name="2_DT-497" xfId="359"/>
    <cellStyle name="2_Dtdchinh2397" xfId="360"/>
    <cellStyle name="2_DT-Khao-s¸t-TD" xfId="361"/>
    <cellStyle name="2_DTXL goi 11(20-9-05)" xfId="362"/>
    <cellStyle name="2_du toan" xfId="363"/>
    <cellStyle name="2_du toan (03-11-05)" xfId="364"/>
    <cellStyle name="2_Du toan (12-05-2005) Tham dinh" xfId="365"/>
    <cellStyle name="2_Du toan (23-05-2005) Tham dinh" xfId="366"/>
    <cellStyle name="2_Du toan (5 - 04 - 2004)" xfId="367"/>
    <cellStyle name="2_Du toan (6-3-2005)" xfId="368"/>
    <cellStyle name="2_Du toan (Ban A)" xfId="369"/>
    <cellStyle name="2_Du toan (ngay 13 - 07 - 2004)" xfId="370"/>
    <cellStyle name="2_Du toan (ngay 25-9-06)" xfId="371"/>
    <cellStyle name="2_Du toan (ngay03-02-07) theo DG moi" xfId="372"/>
    <cellStyle name="2_Du toan 558 (Km17+508.12 - Km 22)" xfId="373"/>
    <cellStyle name="2_Du toan bo sung (11-2004)" xfId="374"/>
    <cellStyle name="2_Du toan Cang Vung Ang (Tham tra 3-11-06)" xfId="375"/>
    <cellStyle name="2_Du toan Cang Vung Ang ngay 09-8-06 " xfId="376"/>
    <cellStyle name="2_Du toan dieu chin theo don gia moi (1-2-2007)" xfId="377"/>
    <cellStyle name="2_Du toan Doan Km 53 - 60 sua theo tham tra(15-5-2007)" xfId="378"/>
    <cellStyle name="2_Du toan Doan Km 53 - 60 sua theo TV4 tham tra(9-6-2007)" xfId="379"/>
    <cellStyle name="2_Du toan Goi 1" xfId="380"/>
    <cellStyle name="2_du toan goi 12" xfId="381"/>
    <cellStyle name="2_Du toan Goi 2" xfId="382"/>
    <cellStyle name="2_Du toan Huong Lam - Ban Giang (ngay28-11-06)" xfId="383"/>
    <cellStyle name="2_Du toan Huong Lam - Ban Giang theo DG 59 (ngay3-2-07)" xfId="384"/>
    <cellStyle name="2_Du toan khao sat(Km458-Km491)" xfId="385"/>
    <cellStyle name="2_Du toan KS Km458 - Km491" xfId="386"/>
    <cellStyle name="2_Du toan KT-TCsua theo TT 03 - YC 471" xfId="387"/>
    <cellStyle name="2_Du toan ngay (28-10-2005)" xfId="388"/>
    <cellStyle name="2_Du toan ngay 16-4-2007" xfId="389"/>
    <cellStyle name="2_Du toan ngay 1-9-2004 (version 1)" xfId="390"/>
    <cellStyle name="2_Du toan Phuong lam" xfId="391"/>
    <cellStyle name="2_Du toan QL 27 (23-12-2005)" xfId="392"/>
    <cellStyle name="2_Du toan sua theo tham tra (01-6 - 07)" xfId="393"/>
    <cellStyle name="2_Du toan sua theo tham tra(29-6 - 07)" xfId="394"/>
    <cellStyle name="2_Du toan Tay Thanh Hoa duyetcuoi" xfId="395"/>
    <cellStyle name="2_Du_toan_Ho_Xa___Vinh_Tan_WB3 sua ngay 18-8-06" xfId="396"/>
    <cellStyle name="2_DuAnKT ngay 11-2-2006" xfId="397"/>
    <cellStyle name="2_Dutoan(SGTL)" xfId="398"/>
    <cellStyle name="2_Gia_VL cau-JIBIC-Ha-tinh" xfId="399"/>
    <cellStyle name="2_Gia_VLQL48_duyet " xfId="400"/>
    <cellStyle name="2_goi 1" xfId="401"/>
    <cellStyle name="2_Goi 1 (TT04)" xfId="402"/>
    <cellStyle name="2_goi 1 duyet theo luong mo (an)" xfId="403"/>
    <cellStyle name="2_Goi 1_1" xfId="404"/>
    <cellStyle name="2_Goi so 1" xfId="405"/>
    <cellStyle name="2_Goi thau so 08 (11-05-2007)" xfId="406"/>
    <cellStyle name="2_Goi thau so 1 (14-12-2006)" xfId="407"/>
    <cellStyle name="2_Goi thau so 2 (20-6-2006)" xfId="408"/>
    <cellStyle name="2_Goi02(25-05-2006)" xfId="409"/>
    <cellStyle name="2_Goi1N206" xfId="410"/>
    <cellStyle name="2_Goi2N206" xfId="411"/>
    <cellStyle name="2_Goi4N216" xfId="412"/>
    <cellStyle name="2_Goi5N216" xfId="413"/>
    <cellStyle name="2_Hoi Song" xfId="414"/>
    <cellStyle name="2_HT-LO" xfId="415"/>
    <cellStyle name="2_Huong Lam - Ban Giang (11-4-2007)" xfId="416"/>
    <cellStyle name="2_Khoi luong" xfId="417"/>
    <cellStyle name="2_Khoi luong doan 1" xfId="418"/>
    <cellStyle name="2_Khoi luong doan 2" xfId="419"/>
    <cellStyle name="2_Khoi Luong Hoang Truong - Hoang Phu" xfId="420"/>
    <cellStyle name="2_KL" xfId="421"/>
    <cellStyle name="2_KL_Cau My Thinh sua theo don gia 59 (19-5-07)" xfId="422"/>
    <cellStyle name="2_Kl_DT_Tham_Dinh_497_16-4-07" xfId="423"/>
    <cellStyle name="2_KL_DT-497" xfId="424"/>
    <cellStyle name="2_KL_DT-Khao-s¸t-TD" xfId="425"/>
    <cellStyle name="2_KL_Du toan sua theo tham tra(29-6 - 07)" xfId="426"/>
    <cellStyle name="2_Kl_Duong Ho Xa - Vinh Tan theo DG 62 (27-6-2007)" xfId="427"/>
    <cellStyle name="2_KL_Huong Lam - Ban Giang (11-4-2007)" xfId="428"/>
    <cellStyle name="2_Kl6-6-05" xfId="429"/>
    <cellStyle name="2_KLCongTh" xfId="430"/>
    <cellStyle name="2_Kldoan1duyet" xfId="431"/>
    <cellStyle name="2_Kldoan3" xfId="432"/>
    <cellStyle name="2_KLhoxa" xfId="433"/>
    <cellStyle name="2_Klnutgiao" xfId="434"/>
    <cellStyle name="2_KLPA2s" xfId="435"/>
    <cellStyle name="2_KlQdinhduyet" xfId="436"/>
    <cellStyle name="2_KlQL4goi5KCS" xfId="437"/>
    <cellStyle name="2_Kltayth" xfId="438"/>
    <cellStyle name="2_KltaythQDduyet" xfId="439"/>
    <cellStyle name="2_KLTn" xfId="440"/>
    <cellStyle name="2_Kluong4-2004" xfId="441"/>
    <cellStyle name="2_Km 48 - 53 (sua nap TVTT 6-7-2007)" xfId="442"/>
    <cellStyle name="2_Km2" xfId="443"/>
    <cellStyle name="2_Km3" xfId="444"/>
    <cellStyle name="2_km4-6" xfId="445"/>
    <cellStyle name="2_km48-53 (tham tra ngay 23-10-2006)" xfId="446"/>
    <cellStyle name="2_km48-53 (tham tra ngay 23-10-2006)theo gi¸ ca m¸y míi" xfId="447"/>
    <cellStyle name="2_Luong A6" xfId="448"/>
    <cellStyle name="2_maugiacotaluy" xfId="449"/>
    <cellStyle name="2_My Thanh Son Thanh" xfId="450"/>
    <cellStyle name="2_Nhom I" xfId="451"/>
    <cellStyle name="2_Project N.Du" xfId="452"/>
    <cellStyle name="2_Project N.Du.dien" xfId="453"/>
    <cellStyle name="2_Project QL4" xfId="454"/>
    <cellStyle name="2_Project QL4 goi 7" xfId="455"/>
    <cellStyle name="2_Project QL4 goi5" xfId="456"/>
    <cellStyle name="2_Project QL4 goi8" xfId="457"/>
    <cellStyle name="2_QL1A-SUA2005" xfId="458"/>
    <cellStyle name="2_Sheet1" xfId="459"/>
    <cellStyle name="2_Sheet1_Cau My Thinh sua theo don gia 59 (19-5-07)" xfId="460"/>
    <cellStyle name="2_Sheet1_DT_Tham_Dinh_497_14_4_07" xfId="461"/>
    <cellStyle name="2_Sheet1_DT_Tham_Dinh_497_16-4-07" xfId="462"/>
    <cellStyle name="2_Sheet1_DT-497" xfId="463"/>
    <cellStyle name="2_Sheet1_DT-Khao-s¸t-TD" xfId="464"/>
    <cellStyle name="2_Sheet1_Huong Lam - Ban Giang (11-4-2007)" xfId="465"/>
    <cellStyle name="2_SuoiTon" xfId="466"/>
    <cellStyle name="2_t" xfId="467"/>
    <cellStyle name="2_Tay THoa" xfId="468"/>
    <cellStyle name="2_Tham tra (8-11)1" xfId="469"/>
    <cellStyle name="2_THkl" xfId="470"/>
    <cellStyle name="2_THklpa2" xfId="471"/>
    <cellStyle name="2_tong hop (Lan 1 - 29-05-07))" xfId="472"/>
    <cellStyle name="2_Tong hop DT dieu chinh duong 38-95" xfId="473"/>
    <cellStyle name="2_Tong hop khoi luong duong 557 (30-5-2006)" xfId="474"/>
    <cellStyle name="2_Tong muc dau tu" xfId="475"/>
    <cellStyle name="2_TRUNG PMU 5" xfId="476"/>
    <cellStyle name="2_Tuyen so 1-Km0+00 - Km0+852.56" xfId="477"/>
    <cellStyle name="2_TV sua ngay 02-08-06" xfId="478"/>
    <cellStyle name="2_VatLieu 3 cau -NA" xfId="479"/>
    <cellStyle name="2_ÿÿÿÿÿ" xfId="480"/>
    <cellStyle name="2_ÿÿÿÿÿ_1" xfId="481"/>
    <cellStyle name="2_ÿÿÿÿÿ_Book1" xfId="482"/>
    <cellStyle name="2_ÿÿÿÿÿ_Book1_Cau My Thinh sua theo don gia 59 (19-5-07)" xfId="483"/>
    <cellStyle name="2_ÿÿÿÿÿ_Book1_DT_Tham_Dinh_497_14_4_07" xfId="484"/>
    <cellStyle name="2_ÿÿÿÿÿ_Book1_DT_Tham_Dinh_497_16-4-07" xfId="485"/>
    <cellStyle name="2_ÿÿÿÿÿ_Book1_DT-497" xfId="486"/>
    <cellStyle name="2_ÿÿÿÿÿ_Book1_DT-Khao-s¸t-TD" xfId="487"/>
    <cellStyle name="2_ÿÿÿÿÿ_Book1_Huong Lam - Ban Giang (11-4-2007)" xfId="488"/>
    <cellStyle name="2_ÿÿÿÿÿ_Cau My Thinh sua theo don gia 59 (19-5-07)" xfId="489"/>
    <cellStyle name="2_ÿÿÿÿÿ_DT_Tham_Dinh_497_14_4_07" xfId="490"/>
    <cellStyle name="2_ÿÿÿÿÿ_DT_Tham_Dinh_497_16-4-07" xfId="491"/>
    <cellStyle name="2_ÿÿÿÿÿ_DT-497" xfId="492"/>
    <cellStyle name="2_ÿÿÿÿÿ_DT-Khao-s¸t-TD" xfId="493"/>
    <cellStyle name="2_ÿÿÿÿÿ_Huong Lam - Ban Giang (11-4-2007)" xfId="494"/>
    <cellStyle name="2_ÿÿÿÿÿ_Tong hop DT dieu chinh duong 38-95" xfId="495"/>
    <cellStyle name="20" xfId="496"/>
    <cellStyle name="20% - Accent1" xfId="497" builtinId="30" customBuiltin="1"/>
    <cellStyle name="20% - Accent2" xfId="498" builtinId="34" customBuiltin="1"/>
    <cellStyle name="20% - Accent3" xfId="499" builtinId="38" customBuiltin="1"/>
    <cellStyle name="20% - Accent4" xfId="500" builtinId="42" customBuiltin="1"/>
    <cellStyle name="20% - Accent5" xfId="501" builtinId="46" customBuiltin="1"/>
    <cellStyle name="20% - Accent6" xfId="502" builtinId="50" customBuiltin="1"/>
    <cellStyle name="3" xfId="503"/>
    <cellStyle name="3_6.Bang_luong_moi_XDCB" xfId="504"/>
    <cellStyle name="3_A che do KS +chi BQL" xfId="505"/>
    <cellStyle name="3_BANG CAM COC GPMB 8km" xfId="506"/>
    <cellStyle name="3_Bang tong hop khoi luong" xfId="507"/>
    <cellStyle name="3_Book1" xfId="508"/>
    <cellStyle name="3_Book1_1" xfId="509"/>
    <cellStyle name="3_Book1_Book1" xfId="510"/>
    <cellStyle name="3_Book1_Cau Bai Son 2 Km 0+270.26 (8-11-2006)" xfId="511"/>
    <cellStyle name="3_Book1_Cau Hoa Son Km 1+441.06 (14-12-2006)" xfId="512"/>
    <cellStyle name="3_Book1_Cau Hoa Son Km 1+441.06 (22-10-2006)" xfId="513"/>
    <cellStyle name="3_Book1_Cau Hoa Son Km 1+441.06 (24-10-2006)" xfId="514"/>
    <cellStyle name="3_Book1_Cau Nam Tot(ngay 2-10-2006)" xfId="515"/>
    <cellStyle name="3_Book1_Cau Song Dao Km 1+51.54 (20-12-2006)" xfId="516"/>
    <cellStyle name="3_Book1_CAU XOP XANG II(su­a)" xfId="517"/>
    <cellStyle name="3_Book1_Dieu phoi dat goi 1" xfId="518"/>
    <cellStyle name="3_Book1_Dieu phoi dat goi 2" xfId="519"/>
    <cellStyle name="3_Book1_DT Kha thi ngay 11-2-06" xfId="520"/>
    <cellStyle name="3_Book1_DT ngay 04-01-2006" xfId="521"/>
    <cellStyle name="3_Book1_DT ngay 11-4-2006" xfId="522"/>
    <cellStyle name="3_Book1_DT ngay 15-11-05" xfId="523"/>
    <cellStyle name="3_Book1_DT theo DM24" xfId="524"/>
    <cellStyle name="3_Book1_Du toan KT-TCsua theo TT 03 - YC 471" xfId="525"/>
    <cellStyle name="3_Book1_Du toan Phuong lam" xfId="526"/>
    <cellStyle name="3_Book1_Du toan QL 27 (23-12-2005)" xfId="527"/>
    <cellStyle name="3_Book1_DuAnKT ngay 11-2-2006" xfId="528"/>
    <cellStyle name="3_Book1_Goi 1" xfId="529"/>
    <cellStyle name="3_Book1_Goi thau so 1 (14-12-2006)" xfId="530"/>
    <cellStyle name="3_Book1_Goi thau so 2 (20-6-2006)" xfId="531"/>
    <cellStyle name="3_Book1_Goi thau so 2 (30-01-2007)" xfId="532"/>
    <cellStyle name="3_Book1_Goi02(25-05-2006)" xfId="533"/>
    <cellStyle name="3_Book1_K C N - HUNG DONG L.NHUA" xfId="534"/>
    <cellStyle name="3_Book1_Khoi Luong Hoang Truong - Hoang Phu" xfId="535"/>
    <cellStyle name="3_Book1_km48-53 (tham tra ngay 23-10-2006)" xfId="536"/>
    <cellStyle name="3_Book1_Muong TL" xfId="537"/>
    <cellStyle name="3_Book1_Tuyen so 1-Km0+00 - Km0+852.56" xfId="538"/>
    <cellStyle name="3_Book1_TV sua ngay 02-08-06" xfId="539"/>
    <cellStyle name="3_Book1_ÿÿÿÿÿ" xfId="540"/>
    <cellStyle name="3_C" xfId="541"/>
    <cellStyle name="3_Cau Bai Son 2 Km 0+270.26 (8-11-2006)" xfId="542"/>
    <cellStyle name="3_Cau Hoi 115" xfId="543"/>
    <cellStyle name="3_Cau Hua Trai (TT 04)" xfId="544"/>
    <cellStyle name="3_Cau My Thinh sua theo don gia 59 (19-5-07)" xfId="545"/>
    <cellStyle name="3_Cau Nam Tot(ngay 2-10-2006)" xfId="546"/>
    <cellStyle name="3_Cau Song Dao Km 1+51.54 (20-12-2006)" xfId="547"/>
    <cellStyle name="3_Cau Thanh Ha 1" xfId="548"/>
    <cellStyle name="3_Cau thuy dien Ban La (Cu Anh)" xfId="549"/>
    <cellStyle name="3_CAU XOP XANG II(su­a)" xfId="550"/>
    <cellStyle name="3_Chau Thon - Tan Xuan (goi 5)" xfId="551"/>
    <cellStyle name="3_Chau Thon - Tan Xuan (KCS 8-12-06)" xfId="552"/>
    <cellStyle name="3_Chi phi KS" xfId="553"/>
    <cellStyle name="3_cong" xfId="554"/>
    <cellStyle name="3_Dakt-Cau tinh Hua Phan" xfId="555"/>
    <cellStyle name="3_DIEN" xfId="556"/>
    <cellStyle name="3_Dieu phoi dat goi 1" xfId="557"/>
    <cellStyle name="3_Dieu phoi dat goi 2" xfId="558"/>
    <cellStyle name="3_Dinh muc thiet ke" xfId="559"/>
    <cellStyle name="3_DONGIA" xfId="560"/>
    <cellStyle name="3_DT Chau Hong  trinh ngay 09-01-07" xfId="561"/>
    <cellStyle name="3_DT Kha thi ngay 11-2-06" xfId="562"/>
    <cellStyle name="3_DT KT ngay 10-9-2005" xfId="563"/>
    <cellStyle name="3_DT ngay 04-01-2006" xfId="564"/>
    <cellStyle name="3_DT ngay 11-4-2006" xfId="565"/>
    <cellStyle name="3_DT ngay 15-11-05" xfId="566"/>
    <cellStyle name="3_DT theo DM24" xfId="567"/>
    <cellStyle name="3_DT_Tham_Dinh_497_14_4_07" xfId="568"/>
    <cellStyle name="3_DT-497" xfId="569"/>
    <cellStyle name="3_Dtdchinh2397" xfId="570"/>
    <cellStyle name="3_DT-Khao-s¸t-TD" xfId="571"/>
    <cellStyle name="3_DTXL goi 11(20-9-05)" xfId="572"/>
    <cellStyle name="3_du toan" xfId="573"/>
    <cellStyle name="3_du toan (03-11-05)" xfId="574"/>
    <cellStyle name="3_Du toan (12-05-2005) Tham dinh" xfId="575"/>
    <cellStyle name="3_Du toan (23-05-2005) Tham dinh" xfId="576"/>
    <cellStyle name="3_Du toan (5 - 04 - 2004)" xfId="577"/>
    <cellStyle name="3_Du toan (6-3-2005)" xfId="578"/>
    <cellStyle name="3_Du toan (Ban A)" xfId="579"/>
    <cellStyle name="3_Du toan (ngay 13 - 07 - 2004)" xfId="580"/>
    <cellStyle name="3_Du toan (ngay 25-9-06)" xfId="581"/>
    <cellStyle name="3_Du toan (ngay03-02-07) theo DG moi" xfId="582"/>
    <cellStyle name="3_Du toan 558 (Km17+508.12 - Km 22)" xfId="583"/>
    <cellStyle name="3_Du toan bo sung (11-2004)" xfId="584"/>
    <cellStyle name="3_Du toan Cang Vung Ang (Tham tra 3-11-06)" xfId="585"/>
    <cellStyle name="3_Du toan Cang Vung Ang ngay 09-8-06 " xfId="586"/>
    <cellStyle name="3_Du toan dieu chin theo don gia moi (1-2-2007)" xfId="587"/>
    <cellStyle name="3_Du toan Doan Km 53 - 60 sua theo tham tra(15-5-2007)" xfId="588"/>
    <cellStyle name="3_Du toan Doan Km 53 - 60 sua theo TV4 tham tra(9-6-2007)" xfId="589"/>
    <cellStyle name="3_Du toan Goi 1" xfId="590"/>
    <cellStyle name="3_du toan goi 12" xfId="591"/>
    <cellStyle name="3_Du toan Goi 2" xfId="592"/>
    <cellStyle name="3_Du toan Huong Lam - Ban Giang (ngay28-11-06)" xfId="593"/>
    <cellStyle name="3_Du toan Huong Lam - Ban Giang theo DG 59 (ngay3-2-07)" xfId="594"/>
    <cellStyle name="3_Du toan khao sat(Km458-Km491)" xfId="595"/>
    <cellStyle name="3_Du toan KS Km458 - Km491" xfId="596"/>
    <cellStyle name="3_Du toan KT-TCsua theo TT 03 - YC 471" xfId="597"/>
    <cellStyle name="3_Du toan ngay (28-10-2005)" xfId="598"/>
    <cellStyle name="3_Du toan ngay 16-4-2007" xfId="599"/>
    <cellStyle name="3_Du toan ngay 1-9-2004 (version 1)" xfId="600"/>
    <cellStyle name="3_Du toan Phuong lam" xfId="601"/>
    <cellStyle name="3_Du toan QL 27 (23-12-2005)" xfId="602"/>
    <cellStyle name="3_Du toan sua theo tham tra (01-6 - 07)" xfId="603"/>
    <cellStyle name="3_Du toan sua theo tham tra(29-6 - 07)" xfId="604"/>
    <cellStyle name="3_Du toan Tay Thanh Hoa duyetcuoi" xfId="605"/>
    <cellStyle name="3_Du_toan_Ho_Xa___Vinh_Tan_WB3 sua ngay 18-8-06" xfId="606"/>
    <cellStyle name="3_DuAnKT ngay 11-2-2006" xfId="607"/>
    <cellStyle name="3_Dutoan(SGTL)" xfId="608"/>
    <cellStyle name="3_Gia_VL cau-JIBIC-Ha-tinh" xfId="609"/>
    <cellStyle name="3_Gia_VLQL48_duyet " xfId="610"/>
    <cellStyle name="3_goi 1" xfId="611"/>
    <cellStyle name="3_Goi 1 (TT04)" xfId="612"/>
    <cellStyle name="3_goi 1 duyet theo luong mo (an)" xfId="613"/>
    <cellStyle name="3_Goi 1_1" xfId="614"/>
    <cellStyle name="3_Goi so 1" xfId="615"/>
    <cellStyle name="3_Goi thau so 08 (11-05-2007)" xfId="616"/>
    <cellStyle name="3_Goi thau so 1 (14-12-2006)" xfId="617"/>
    <cellStyle name="3_Goi thau so 2 (20-6-2006)" xfId="618"/>
    <cellStyle name="3_Goi02(25-05-2006)" xfId="619"/>
    <cellStyle name="3_Goi1N206" xfId="620"/>
    <cellStyle name="3_Goi2N206" xfId="621"/>
    <cellStyle name="3_Goi4N216" xfId="622"/>
    <cellStyle name="3_Goi5N216" xfId="623"/>
    <cellStyle name="3_Hoi Song" xfId="624"/>
    <cellStyle name="3_HT-LO" xfId="625"/>
    <cellStyle name="3_Huong Lam - Ban Giang (11-4-2007)" xfId="626"/>
    <cellStyle name="3_Khoi luong" xfId="627"/>
    <cellStyle name="3_Khoi luong doan 1" xfId="628"/>
    <cellStyle name="3_Khoi luong doan 2" xfId="629"/>
    <cellStyle name="3_Khoi Luong Hoang Truong - Hoang Phu" xfId="630"/>
    <cellStyle name="3_KL" xfId="631"/>
    <cellStyle name="3_KL_Cau My Thinh sua theo don gia 59 (19-5-07)" xfId="632"/>
    <cellStyle name="3_Kl_DT_Tham_Dinh_497_16-4-07" xfId="633"/>
    <cellStyle name="3_KL_DT-497" xfId="634"/>
    <cellStyle name="3_KL_DT-Khao-s¸t-TD" xfId="635"/>
    <cellStyle name="3_KL_Du toan sua theo tham tra(29-6 - 07)" xfId="636"/>
    <cellStyle name="3_Kl_Duong Ho Xa - Vinh Tan theo DG 62 (27-6-2007)" xfId="637"/>
    <cellStyle name="3_KL_Huong Lam - Ban Giang (11-4-2007)" xfId="638"/>
    <cellStyle name="3_Kl6-6-05" xfId="639"/>
    <cellStyle name="3_KLCongTh" xfId="640"/>
    <cellStyle name="3_Kldoan1duyet" xfId="641"/>
    <cellStyle name="3_Kldoan3" xfId="642"/>
    <cellStyle name="3_KLhoxa" xfId="643"/>
    <cellStyle name="3_Klnutgiao" xfId="644"/>
    <cellStyle name="3_KLPA2s" xfId="645"/>
    <cellStyle name="3_KlQdinhduyet" xfId="646"/>
    <cellStyle name="3_KlQL4goi5KCS" xfId="647"/>
    <cellStyle name="3_Kltayth" xfId="648"/>
    <cellStyle name="3_KltaythQDduyet" xfId="649"/>
    <cellStyle name="3_KLTn" xfId="650"/>
    <cellStyle name="3_Kluong4-2004" xfId="651"/>
    <cellStyle name="3_Km 48 - 53 (sua nap TVTT 6-7-2007)" xfId="652"/>
    <cellStyle name="3_Km2" xfId="653"/>
    <cellStyle name="3_Km3" xfId="654"/>
    <cellStyle name="3_km4-6" xfId="655"/>
    <cellStyle name="3_km48-53 (tham tra ngay 23-10-2006)" xfId="656"/>
    <cellStyle name="3_km48-53 (tham tra ngay 23-10-2006)theo gi¸ ca m¸y míi" xfId="657"/>
    <cellStyle name="3_Luong A6" xfId="658"/>
    <cellStyle name="3_maugiacotaluy" xfId="659"/>
    <cellStyle name="3_My Thanh Son Thanh" xfId="660"/>
    <cellStyle name="3_Nhom I" xfId="661"/>
    <cellStyle name="3_Project N.Du" xfId="662"/>
    <cellStyle name="3_Project N.Du.dien" xfId="663"/>
    <cellStyle name="3_Project QL4" xfId="664"/>
    <cellStyle name="3_Project QL4 goi 7" xfId="665"/>
    <cellStyle name="3_Project QL4 goi5" xfId="666"/>
    <cellStyle name="3_Project QL4 goi8" xfId="667"/>
    <cellStyle name="3_QL1A-SUA2005" xfId="668"/>
    <cellStyle name="3_Sheet1" xfId="669"/>
    <cellStyle name="3_Sheet1_Cau My Thinh sua theo don gia 59 (19-5-07)" xfId="670"/>
    <cellStyle name="3_Sheet1_DT_Tham_Dinh_497_14_4_07" xfId="671"/>
    <cellStyle name="3_Sheet1_DT_Tham_Dinh_497_16-4-07" xfId="672"/>
    <cellStyle name="3_Sheet1_DT-497" xfId="673"/>
    <cellStyle name="3_Sheet1_DT-Khao-s¸t-TD" xfId="674"/>
    <cellStyle name="3_Sheet1_Huong Lam - Ban Giang (11-4-2007)" xfId="675"/>
    <cellStyle name="3_SuoiTon" xfId="676"/>
    <cellStyle name="3_t" xfId="677"/>
    <cellStyle name="3_Tay THoa" xfId="678"/>
    <cellStyle name="3_Tham tra (8-11)1" xfId="679"/>
    <cellStyle name="3_THkl" xfId="680"/>
    <cellStyle name="3_THklpa2" xfId="681"/>
    <cellStyle name="3_tong hop (Lan 1 - 29-05-07))" xfId="682"/>
    <cellStyle name="3_Tong hop DT dieu chinh duong 38-95" xfId="683"/>
    <cellStyle name="3_Tong hop khoi luong duong 557 (30-5-2006)" xfId="684"/>
    <cellStyle name="3_Tong muc dau tu" xfId="685"/>
    <cellStyle name="3_Tuyen so 1-Km0+00 - Km0+852.56" xfId="686"/>
    <cellStyle name="3_TV sua ngay 02-08-06" xfId="687"/>
    <cellStyle name="3_VatLieu 3 cau -NA" xfId="688"/>
    <cellStyle name="3_ÿÿÿÿÿ" xfId="689"/>
    <cellStyle name="3_ÿÿÿÿÿ_1" xfId="690"/>
    <cellStyle name="4" xfId="691"/>
    <cellStyle name="4_6.Bang_luong_moi_XDCB" xfId="692"/>
    <cellStyle name="4_A che do KS +chi BQL" xfId="693"/>
    <cellStyle name="4_BANG CAM COC GPMB 8km" xfId="694"/>
    <cellStyle name="4_Bang tong hop khoi luong" xfId="695"/>
    <cellStyle name="4_Book1" xfId="696"/>
    <cellStyle name="4_Book1_1" xfId="697"/>
    <cellStyle name="4_Book1_Book1" xfId="698"/>
    <cellStyle name="4_Book1_Cau Bai Son 2 Km 0+270.26 (8-11-2006)" xfId="699"/>
    <cellStyle name="4_Book1_Cau Hoa Son Km 1+441.06 (14-12-2006)" xfId="700"/>
    <cellStyle name="4_Book1_Cau Hoa Son Km 1+441.06 (22-10-2006)" xfId="701"/>
    <cellStyle name="4_Book1_Cau Hoa Son Km 1+441.06 (24-10-2006)" xfId="702"/>
    <cellStyle name="4_Book1_Cau Nam Tot(ngay 2-10-2006)" xfId="703"/>
    <cellStyle name="4_Book1_Cau Song Dao Km 1+51.54 (20-12-2006)" xfId="704"/>
    <cellStyle name="4_Book1_CAU XOP XANG II(su­a)" xfId="705"/>
    <cellStyle name="4_Book1_Dieu phoi dat goi 1" xfId="706"/>
    <cellStyle name="4_Book1_Dieu phoi dat goi 2" xfId="707"/>
    <cellStyle name="4_Book1_DT Kha thi ngay 11-2-06" xfId="708"/>
    <cellStyle name="4_Book1_DT ngay 04-01-2006" xfId="709"/>
    <cellStyle name="4_Book1_DT ngay 11-4-2006" xfId="710"/>
    <cellStyle name="4_Book1_DT ngay 15-11-05" xfId="711"/>
    <cellStyle name="4_Book1_DT theo DM24" xfId="712"/>
    <cellStyle name="4_Book1_Du toan KT-TCsua theo TT 03 - YC 471" xfId="713"/>
    <cellStyle name="4_Book1_Du toan Phuong lam" xfId="714"/>
    <cellStyle name="4_Book1_Du toan QL 27 (23-12-2005)" xfId="715"/>
    <cellStyle name="4_Book1_DuAnKT ngay 11-2-2006" xfId="716"/>
    <cellStyle name="4_Book1_Goi 1" xfId="717"/>
    <cellStyle name="4_Book1_Goi thau so 1 (14-12-2006)" xfId="718"/>
    <cellStyle name="4_Book1_Goi thau so 2 (20-6-2006)" xfId="719"/>
    <cellStyle name="4_Book1_Goi thau so 2 (30-01-2007)" xfId="720"/>
    <cellStyle name="4_Book1_Goi02(25-05-2006)" xfId="721"/>
    <cellStyle name="4_Book1_K C N - HUNG DONG L.NHUA" xfId="722"/>
    <cellStyle name="4_Book1_Khoi Luong Hoang Truong - Hoang Phu" xfId="723"/>
    <cellStyle name="4_Book1_km48-53 (tham tra ngay 23-10-2006)" xfId="724"/>
    <cellStyle name="4_Book1_Muong TL" xfId="725"/>
    <cellStyle name="4_Book1_Tuyen so 1-Km0+00 - Km0+852.56" xfId="726"/>
    <cellStyle name="4_Book1_TV sua ngay 02-08-06" xfId="727"/>
    <cellStyle name="4_Book1_ÿÿÿÿÿ" xfId="728"/>
    <cellStyle name="4_C" xfId="729"/>
    <cellStyle name="4_Cau Bai Son 2 Km 0+270.26 (8-11-2006)" xfId="730"/>
    <cellStyle name="4_Cau Hoi 115" xfId="731"/>
    <cellStyle name="4_Cau Hua Trai (TT 04)" xfId="732"/>
    <cellStyle name="4_Cau My Thinh sua theo don gia 59 (19-5-07)" xfId="733"/>
    <cellStyle name="4_Cau Nam Tot(ngay 2-10-2006)" xfId="734"/>
    <cellStyle name="4_Cau Song Dao Km 1+51.54 (20-12-2006)" xfId="735"/>
    <cellStyle name="4_Cau Thanh Ha 1" xfId="736"/>
    <cellStyle name="4_Cau thuy dien Ban La (Cu Anh)" xfId="737"/>
    <cellStyle name="4_CAU XOP XANG II(su­a)" xfId="738"/>
    <cellStyle name="4_Chau Thon - Tan Xuan (goi 5)" xfId="739"/>
    <cellStyle name="4_Chau Thon - Tan Xuan (KCS 8-12-06)" xfId="740"/>
    <cellStyle name="4_Chi phi KS" xfId="741"/>
    <cellStyle name="4_cong" xfId="742"/>
    <cellStyle name="4_Dakt-Cau tinh Hua Phan" xfId="743"/>
    <cellStyle name="4_DIEN" xfId="744"/>
    <cellStyle name="4_Dieu phoi dat goi 1" xfId="745"/>
    <cellStyle name="4_Dieu phoi dat goi 2" xfId="746"/>
    <cellStyle name="4_Dinh muc thiet ke" xfId="747"/>
    <cellStyle name="4_DONGIA" xfId="748"/>
    <cellStyle name="4_DT Chau Hong  trinh ngay 09-01-07" xfId="749"/>
    <cellStyle name="4_DT Kha thi ngay 11-2-06" xfId="750"/>
    <cellStyle name="4_DT KT ngay 10-9-2005" xfId="751"/>
    <cellStyle name="4_DT ngay 04-01-2006" xfId="752"/>
    <cellStyle name="4_DT ngay 11-4-2006" xfId="753"/>
    <cellStyle name="4_DT ngay 15-11-05" xfId="754"/>
    <cellStyle name="4_DT theo DM24" xfId="755"/>
    <cellStyle name="4_DT_Tham_Dinh_497_14_4_07" xfId="756"/>
    <cellStyle name="4_DT-497" xfId="757"/>
    <cellStyle name="4_Dtdchinh2397" xfId="758"/>
    <cellStyle name="4_DT-Khao-s¸t-TD" xfId="759"/>
    <cellStyle name="4_DTXL goi 11(20-9-05)" xfId="760"/>
    <cellStyle name="4_du toan" xfId="761"/>
    <cellStyle name="4_du toan (03-11-05)" xfId="762"/>
    <cellStyle name="4_Du toan (12-05-2005) Tham dinh" xfId="763"/>
    <cellStyle name="4_Du toan (23-05-2005) Tham dinh" xfId="764"/>
    <cellStyle name="4_Du toan (5 - 04 - 2004)" xfId="765"/>
    <cellStyle name="4_Du toan (6-3-2005)" xfId="766"/>
    <cellStyle name="4_Du toan (Ban A)" xfId="767"/>
    <cellStyle name="4_Du toan (ngay 13 - 07 - 2004)" xfId="768"/>
    <cellStyle name="4_Du toan (ngay 25-9-06)" xfId="769"/>
    <cellStyle name="4_Du toan (ngay03-02-07) theo DG moi" xfId="770"/>
    <cellStyle name="4_Du toan 558 (Km17+508.12 - Km 22)" xfId="771"/>
    <cellStyle name="4_Du toan bo sung (11-2004)" xfId="772"/>
    <cellStyle name="4_Du toan Cang Vung Ang (Tham tra 3-11-06)" xfId="773"/>
    <cellStyle name="4_Du toan Cang Vung Ang ngay 09-8-06 " xfId="774"/>
    <cellStyle name="4_Du toan dieu chin theo don gia moi (1-2-2007)" xfId="775"/>
    <cellStyle name="4_Du toan Doan Km 53 - 60 sua theo tham tra(15-5-2007)" xfId="776"/>
    <cellStyle name="4_Du toan Doan Km 53 - 60 sua theo TV4 tham tra(9-6-2007)" xfId="777"/>
    <cellStyle name="4_Du toan Goi 1" xfId="778"/>
    <cellStyle name="4_du toan goi 12" xfId="779"/>
    <cellStyle name="4_Du toan Goi 2" xfId="780"/>
    <cellStyle name="4_Du toan Huong Lam - Ban Giang (ngay28-11-06)" xfId="781"/>
    <cellStyle name="4_Du toan Huong Lam - Ban Giang theo DG 59 (ngay3-2-07)" xfId="782"/>
    <cellStyle name="4_Du toan khao sat(Km458-Km491)" xfId="783"/>
    <cellStyle name="4_Du toan KS Km458 - Km491" xfId="784"/>
    <cellStyle name="4_Du toan KT-TCsua theo TT 03 - YC 471" xfId="785"/>
    <cellStyle name="4_Du toan ngay (28-10-2005)" xfId="786"/>
    <cellStyle name="4_Du toan ngay 16-4-2007" xfId="787"/>
    <cellStyle name="4_Du toan ngay 1-9-2004 (version 1)" xfId="788"/>
    <cellStyle name="4_Du toan Phuong lam" xfId="789"/>
    <cellStyle name="4_Du toan QL 27 (23-12-2005)" xfId="790"/>
    <cellStyle name="4_Du toan sua theo tham tra (01-6 - 07)" xfId="791"/>
    <cellStyle name="4_Du toan sua theo tham tra(29-6 - 07)" xfId="792"/>
    <cellStyle name="4_Du toan Tay Thanh Hoa duyetcuoi" xfId="793"/>
    <cellStyle name="4_Du_toan_Ho_Xa___Vinh_Tan_WB3 sua ngay 18-8-06" xfId="794"/>
    <cellStyle name="4_DuAnKT ngay 11-2-2006" xfId="795"/>
    <cellStyle name="4_Dutoan(SGTL)" xfId="796"/>
    <cellStyle name="4_Gia_VL cau-JIBIC-Ha-tinh" xfId="797"/>
    <cellStyle name="4_Gia_VLQL48_duyet " xfId="798"/>
    <cellStyle name="4_goi 1" xfId="799"/>
    <cellStyle name="4_Goi 1 (TT04)" xfId="800"/>
    <cellStyle name="4_goi 1 duyet theo luong mo (an)" xfId="801"/>
    <cellStyle name="4_Goi 1_1" xfId="802"/>
    <cellStyle name="4_Goi so 1" xfId="803"/>
    <cellStyle name="4_Goi thau so 08 (11-05-2007)" xfId="804"/>
    <cellStyle name="4_Goi thau so 1 (14-12-2006)" xfId="805"/>
    <cellStyle name="4_Goi thau so 2 (20-6-2006)" xfId="806"/>
    <cellStyle name="4_Goi02(25-05-2006)" xfId="807"/>
    <cellStyle name="4_Goi1N206" xfId="808"/>
    <cellStyle name="4_Goi2N206" xfId="809"/>
    <cellStyle name="4_Goi4N216" xfId="810"/>
    <cellStyle name="4_Goi5N216" xfId="811"/>
    <cellStyle name="4_Hoi Song" xfId="812"/>
    <cellStyle name="4_HT-LO" xfId="813"/>
    <cellStyle name="4_Huong Lam - Ban Giang (11-4-2007)" xfId="814"/>
    <cellStyle name="4_Khoi luong" xfId="815"/>
    <cellStyle name="4_Khoi luong doan 1" xfId="816"/>
    <cellStyle name="4_Khoi luong doan 2" xfId="817"/>
    <cellStyle name="4_Khoi Luong Hoang Truong - Hoang Phu" xfId="818"/>
    <cellStyle name="4_KL" xfId="819"/>
    <cellStyle name="4_Kl6-6-05" xfId="820"/>
    <cellStyle name="4_KLCongTh" xfId="821"/>
    <cellStyle name="4_Kldoan1duyet" xfId="822"/>
    <cellStyle name="4_Kldoan3" xfId="823"/>
    <cellStyle name="4_KLhoxa" xfId="824"/>
    <cellStyle name="4_Klnutgiao" xfId="825"/>
    <cellStyle name="4_KLPA2s" xfId="826"/>
    <cellStyle name="4_KlQdinhduyet" xfId="827"/>
    <cellStyle name="4_KlQL4goi5KCS" xfId="828"/>
    <cellStyle name="4_Kltayth" xfId="829"/>
    <cellStyle name="4_KltaythQDduyet" xfId="830"/>
    <cellStyle name="4_KLTn" xfId="831"/>
    <cellStyle name="4_Kluong4-2004" xfId="832"/>
    <cellStyle name="4_Km 48 - 53 (sua nap TVTT 6-7-2007)" xfId="833"/>
    <cellStyle name="4_km4-6" xfId="834"/>
    <cellStyle name="4_km48-53 (tham tra ngay 23-10-2006)" xfId="835"/>
    <cellStyle name="4_km48-53 (tham tra ngay 23-10-2006)theo gi¸ ca m¸y míi" xfId="836"/>
    <cellStyle name="4_Luong A6" xfId="837"/>
    <cellStyle name="4_maugiacotaluy" xfId="838"/>
    <cellStyle name="4_My Thanh Son Thanh" xfId="839"/>
    <cellStyle name="4_Nhom I" xfId="840"/>
    <cellStyle name="4_Project N.Du" xfId="841"/>
    <cellStyle name="4_Project N.Du.dien" xfId="842"/>
    <cellStyle name="4_Project QL4" xfId="843"/>
    <cellStyle name="4_Project QL4 goi 7" xfId="844"/>
    <cellStyle name="4_Project QL4 goi5" xfId="845"/>
    <cellStyle name="4_Project QL4 goi8" xfId="846"/>
    <cellStyle name="4_QL1A-SUA2005" xfId="847"/>
    <cellStyle name="4_Sheet1" xfId="848"/>
    <cellStyle name="4_SuoiTon" xfId="849"/>
    <cellStyle name="4_t" xfId="850"/>
    <cellStyle name="4_Tay THoa" xfId="851"/>
    <cellStyle name="4_Tham tra (8-11)1" xfId="852"/>
    <cellStyle name="4_THkl" xfId="853"/>
    <cellStyle name="4_THklpa2" xfId="854"/>
    <cellStyle name="4_tong hop (Lan 1 - 29-05-07))" xfId="855"/>
    <cellStyle name="4_Tong hop DT dieu chinh duong 38-95" xfId="856"/>
    <cellStyle name="4_Tong hop khoi luong duong 557 (30-5-2006)" xfId="857"/>
    <cellStyle name="4_Tong muc dau tu" xfId="858"/>
    <cellStyle name="4_Tuyen so 1-Km0+00 - Km0+852.56" xfId="859"/>
    <cellStyle name="4_TV sua ngay 02-08-06" xfId="860"/>
    <cellStyle name="4_VatLieu 3 cau -NA" xfId="861"/>
    <cellStyle name="4_ÿÿÿÿÿ" xfId="862"/>
    <cellStyle name="4_ÿÿÿÿÿ_1" xfId="863"/>
    <cellStyle name="40% - Accent1" xfId="864" builtinId="31" customBuiltin="1"/>
    <cellStyle name="40% - Accent2" xfId="865" builtinId="35" customBuiltin="1"/>
    <cellStyle name="40% - Accent3" xfId="866" builtinId="39" customBuiltin="1"/>
    <cellStyle name="40% - Accent4" xfId="867" builtinId="43" customBuiltin="1"/>
    <cellStyle name="40% - Accent5" xfId="868" builtinId="47" customBuiltin="1"/>
    <cellStyle name="40% - Accent6" xfId="869" builtinId="51" customBuiltin="1"/>
    <cellStyle name="52" xfId="870"/>
    <cellStyle name="6" xfId="871"/>
    <cellStyle name="60% - Accent1" xfId="872" builtinId="32" customBuiltin="1"/>
    <cellStyle name="60% - Accent2" xfId="873" builtinId="36" customBuiltin="1"/>
    <cellStyle name="60% - Accent3" xfId="874" builtinId="40" customBuiltin="1"/>
    <cellStyle name="60% - Accent4" xfId="875" builtinId="44" customBuiltin="1"/>
    <cellStyle name="60% - Accent5" xfId="876" builtinId="48" customBuiltin="1"/>
    <cellStyle name="60% - Accent6" xfId="877" builtinId="52" customBuiltin="1"/>
    <cellStyle name="_x0001_Å»_x001e_´ " xfId="878"/>
    <cellStyle name="_x0001_Å»_x001e_´_" xfId="879"/>
    <cellStyle name="Accent1" xfId="880" builtinId="29" customBuiltin="1"/>
    <cellStyle name="Accent1 - 20%" xfId="881"/>
    <cellStyle name="Accent1 - 40%" xfId="882"/>
    <cellStyle name="Accent1 - 60%" xfId="883"/>
    <cellStyle name="Accent2" xfId="884" builtinId="33" customBuiltin="1"/>
    <cellStyle name="Accent2 - 20%" xfId="885"/>
    <cellStyle name="Accent2 - 40%" xfId="886"/>
    <cellStyle name="Accent2 - 60%" xfId="887"/>
    <cellStyle name="Accent3" xfId="888" builtinId="37" customBuiltin="1"/>
    <cellStyle name="Accent3 - 20%" xfId="889"/>
    <cellStyle name="Accent3 - 40%" xfId="890"/>
    <cellStyle name="Accent3 - 60%" xfId="891"/>
    <cellStyle name="Accent4" xfId="892" builtinId="41" customBuiltin="1"/>
    <cellStyle name="Accent4 - 20%" xfId="893"/>
    <cellStyle name="Accent4 - 40%" xfId="894"/>
    <cellStyle name="Accent4 - 60%" xfId="895"/>
    <cellStyle name="Accent5" xfId="896" builtinId="45" customBuiltin="1"/>
    <cellStyle name="Accent5 - 20%" xfId="897"/>
    <cellStyle name="Accent5 - 40%" xfId="898"/>
    <cellStyle name="Accent5 - 60%" xfId="899"/>
    <cellStyle name="Accent6" xfId="900" builtinId="49" customBuiltin="1"/>
    <cellStyle name="Accent6 - 20%" xfId="901"/>
    <cellStyle name="Accent6 - 40%" xfId="902"/>
    <cellStyle name="Accent6 - 60%" xfId="903"/>
    <cellStyle name="ÅëÈ­ [0]_      " xfId="904"/>
    <cellStyle name="AeE­ [0]_INQUIRY ¿?¾÷AßAø " xfId="905"/>
    <cellStyle name="ÅëÈ­ [0]_laroux" xfId="906"/>
    <cellStyle name="ÅëÈ­_      " xfId="907"/>
    <cellStyle name="AeE­_INQUIRY ¿?¾÷AßAø " xfId="908"/>
    <cellStyle name="ÅëÈ­_L601CPT" xfId="909"/>
    <cellStyle name="APPEAR" xfId="910"/>
    <cellStyle name="args.style" xfId="911"/>
    <cellStyle name="ÄÞ¸¶ [0]_      " xfId="912"/>
    <cellStyle name="AÞ¸¶ [0]_INQUIRY ¿?¾÷AßAø " xfId="913"/>
    <cellStyle name="ÄÞ¸¶ [0]_L601CPT" xfId="914"/>
    <cellStyle name="ÄÞ¸¶_      " xfId="915"/>
    <cellStyle name="AÞ¸¶_INQUIRY ¿?¾÷AßAø " xfId="916"/>
    <cellStyle name="ÄÞ¸¶_L601CPT" xfId="917"/>
    <cellStyle name="AutoFormat Options" xfId="918"/>
    <cellStyle name="Bad" xfId="919" builtinId="27" customBuiltin="1"/>
    <cellStyle name="Bình Thường_Bang bieu KH thang 62006" xfId="920"/>
    <cellStyle name="Body" xfId="921"/>
    <cellStyle name="C?AØ_?c¾÷ºIº° AN°e " xfId="922"/>
    <cellStyle name="Ç¥ÁØ_      " xfId="923"/>
    <cellStyle name="C￥AØ_¿μ¾÷CoE² " xfId="924"/>
    <cellStyle name="Ç¥ÁØ_±³°¢¼ö·®" xfId="925"/>
    <cellStyle name="C￥AØ_Sheet1_¿μ¾÷CoE² " xfId="926"/>
    <cellStyle name="Calc Currency (0)" xfId="927"/>
    <cellStyle name="Calc Currency (2)" xfId="928"/>
    <cellStyle name="Calc Percent (0)" xfId="929"/>
    <cellStyle name="Calc Percent (1)" xfId="930"/>
    <cellStyle name="Calc Percent (2)" xfId="931"/>
    <cellStyle name="Calc Units (0)" xfId="932"/>
    <cellStyle name="Calc Units (1)" xfId="933"/>
    <cellStyle name="Calc Units (2)" xfId="934"/>
    <cellStyle name="Calculation" xfId="935" builtinId="22" customBuiltin="1"/>
    <cellStyle name="category" xfId="936"/>
    <cellStyle name="CC1" xfId="937"/>
    <cellStyle name="CC2" xfId="938"/>
    <cellStyle name="Cerrency_Sheet2_XANGDAU" xfId="939"/>
    <cellStyle name="chchuyen" xfId="940"/>
    <cellStyle name="Check Cell" xfId="941" builtinId="23" customBuiltin="1"/>
    <cellStyle name="Chi phÝ kh¸c_Book1" xfId="942"/>
    <cellStyle name="Comma" xfId="943" builtinId="3"/>
    <cellStyle name="Comma  - Style1" xfId="944"/>
    <cellStyle name="Comma  - Style2" xfId="945"/>
    <cellStyle name="Comma  - Style3" xfId="946"/>
    <cellStyle name="Comma  - Style4" xfId="947"/>
    <cellStyle name="Comma  - Style5" xfId="948"/>
    <cellStyle name="Comma  - Style6" xfId="949"/>
    <cellStyle name="Comma  - Style7" xfId="950"/>
    <cellStyle name="Comma  - Style8" xfId="951"/>
    <cellStyle name="Comma [00]" xfId="952"/>
    <cellStyle name="comma zerodec" xfId="953"/>
    <cellStyle name="Comma0" xfId="954"/>
    <cellStyle name="Copied" xfId="955"/>
    <cellStyle name="Co聭ma_Sheet1" xfId="956"/>
    <cellStyle name="Cࡵrrency_Sheet1_PRODUCTĠ" xfId="957"/>
    <cellStyle name="_x0001_CS_x0006_RMO[" xfId="958"/>
    <cellStyle name="_x0001_CS_x0006_RMO_" xfId="959"/>
    <cellStyle name="CT1" xfId="960"/>
    <cellStyle name="CT2" xfId="961"/>
    <cellStyle name="CT4" xfId="962"/>
    <cellStyle name="CT5" xfId="963"/>
    <cellStyle name="ct7" xfId="964"/>
    <cellStyle name="ct8" xfId="965"/>
    <cellStyle name="cth1" xfId="966"/>
    <cellStyle name="Cthuc" xfId="967"/>
    <cellStyle name="Cthuc1" xfId="968"/>
    <cellStyle name="Currency [00]" xfId="969"/>
    <cellStyle name="Currency0" xfId="970"/>
    <cellStyle name="Currency1" xfId="971"/>
    <cellStyle name="d" xfId="972"/>
    <cellStyle name="d%" xfId="973"/>
    <cellStyle name="d1" xfId="974"/>
    <cellStyle name="Date" xfId="975"/>
    <cellStyle name="Date Short" xfId="976"/>
    <cellStyle name="Dezimal [0]_Compiling Utility Macros" xfId="977"/>
    <cellStyle name="Dezimal_Compiling Utility Macros" xfId="978"/>
    <cellStyle name="_x0001_dÏÈ¹ " xfId="979"/>
    <cellStyle name="_x0001_dÏÈ¹_" xfId="980"/>
    <cellStyle name="Dollar (zero dec)" xfId="981"/>
    <cellStyle name="DuToanBXD" xfId="982"/>
    <cellStyle name="Dziesi?tny [0]_Invoices2001Slovakia" xfId="983"/>
    <cellStyle name="Dziesi?tny_Invoices2001Slovakia" xfId="984"/>
    <cellStyle name="Dziesietny [0]_Invoices2001Slovakia" xfId="985"/>
    <cellStyle name="Dziesiętny [0]_Invoices2001Slovakia" xfId="986"/>
    <cellStyle name="Dziesietny [0]_Invoices2001Slovakia_Book1" xfId="987"/>
    <cellStyle name="Dziesiętny [0]_Invoices2001Slovakia_Book1" xfId="988"/>
    <cellStyle name="Dziesietny [0]_Invoices2001Slovakia_Book1_Tong hop Cac tuyen(9-1-06)" xfId="989"/>
    <cellStyle name="Dziesiętny [0]_Invoices2001Slovakia_Book1_Tong hop Cac tuyen(9-1-06)" xfId="990"/>
    <cellStyle name="Dziesietny [0]_Invoices2001Slovakia_KL K.C mat duong" xfId="991"/>
    <cellStyle name="Dziesiętny [0]_Invoices2001Slovakia_Nhalamviec VTC(25-1-05)" xfId="992"/>
    <cellStyle name="Dziesietny [0]_Invoices2001Slovakia_TDT KHANH HOA" xfId="993"/>
    <cellStyle name="Dziesiętny [0]_Invoices2001Slovakia_TDT KHANH HOA" xfId="994"/>
    <cellStyle name="Dziesietny [0]_Invoices2001Slovakia_TDT KHANH HOA_Tong hop Cac tuyen(9-1-06)" xfId="995"/>
    <cellStyle name="Dziesiętny [0]_Invoices2001Slovakia_TDT KHANH HOA_Tong hop Cac tuyen(9-1-06)" xfId="996"/>
    <cellStyle name="Dziesietny [0]_Invoices2001Slovakia_TDT quangngai" xfId="997"/>
    <cellStyle name="Dziesiętny [0]_Invoices2001Slovakia_TDT quangngai" xfId="998"/>
    <cellStyle name="Dziesietny [0]_Invoices2001Slovakia_Tong hop Cac tuyen(9-1-06)" xfId="999"/>
    <cellStyle name="Dziesietny_Invoices2001Slovakia" xfId="1000"/>
    <cellStyle name="Dziesiętny_Invoices2001Slovakia" xfId="1001"/>
    <cellStyle name="Dziesietny_Invoices2001Slovakia_Book1" xfId="1002"/>
    <cellStyle name="Dziesiętny_Invoices2001Slovakia_Book1" xfId="1003"/>
    <cellStyle name="Dziesietny_Invoices2001Slovakia_Book1_Tong hop Cac tuyen(9-1-06)" xfId="1004"/>
    <cellStyle name="Dziesiętny_Invoices2001Slovakia_Book1_Tong hop Cac tuyen(9-1-06)" xfId="1005"/>
    <cellStyle name="Dziesietny_Invoices2001Slovakia_KL K.C mat duong" xfId="1006"/>
    <cellStyle name="Dziesiętny_Invoices2001Slovakia_Nhalamviec VTC(25-1-05)" xfId="1007"/>
    <cellStyle name="Dziesietny_Invoices2001Slovakia_TDT KHANH HOA" xfId="1008"/>
    <cellStyle name="Dziesiętny_Invoices2001Slovakia_TDT KHANH HOA" xfId="1009"/>
    <cellStyle name="Dziesietny_Invoices2001Slovakia_TDT KHANH HOA_Tong hop Cac tuyen(9-1-06)" xfId="1010"/>
    <cellStyle name="Dziesiętny_Invoices2001Slovakia_TDT KHANH HOA_Tong hop Cac tuyen(9-1-06)" xfId="1011"/>
    <cellStyle name="Dziesietny_Invoices2001Slovakia_TDT quangngai" xfId="1012"/>
    <cellStyle name="Dziesiętny_Invoices2001Slovakia_TDT quangngai" xfId="1013"/>
    <cellStyle name="Dziesietny_Invoices2001Slovakia_Tong hop Cac tuyen(9-1-06)" xfId="1014"/>
    <cellStyle name="e" xfId="1015"/>
    <cellStyle name="Emphasis 1" xfId="1016"/>
    <cellStyle name="Emphasis 2" xfId="1017"/>
    <cellStyle name="Emphasis 3" xfId="1018"/>
    <cellStyle name="Enter Currency (0)" xfId="1019"/>
    <cellStyle name="Enter Currency (2)" xfId="1020"/>
    <cellStyle name="Enter Units (0)" xfId="1021"/>
    <cellStyle name="Enter Units (1)" xfId="1022"/>
    <cellStyle name="Enter Units (2)" xfId="1023"/>
    <cellStyle name="Entered" xfId="1024"/>
    <cellStyle name="Euro" xfId="1025"/>
    <cellStyle name="Explanatory Text" xfId="1026" builtinId="53" customBuiltin="1"/>
    <cellStyle name="f" xfId="1027"/>
    <cellStyle name="Fixed" xfId="1028"/>
    <cellStyle name="Font Britannic16" xfId="1029"/>
    <cellStyle name="Font Britannic18" xfId="1030"/>
    <cellStyle name="Font CenturyCond 18" xfId="1031"/>
    <cellStyle name="Font Cond20" xfId="1032"/>
    <cellStyle name="Font LucidaSans16" xfId="1033"/>
    <cellStyle name="Font NewCenturyCond18" xfId="1034"/>
    <cellStyle name="Font Ottawa14" xfId="1035"/>
    <cellStyle name="Font Ottawa16" xfId="1036"/>
    <cellStyle name="Good" xfId="1037" builtinId="26" customBuiltin="1"/>
    <cellStyle name="Grey" xfId="1038"/>
    <cellStyle name="H" xfId="1039"/>
    <cellStyle name="ha" xfId="1040"/>
    <cellStyle name="Head 1" xfId="1041"/>
    <cellStyle name="HEADER" xfId="1042"/>
    <cellStyle name="Header1" xfId="1043"/>
    <cellStyle name="Header2" xfId="1044"/>
    <cellStyle name="Heading 1" xfId="1045" builtinId="16" customBuiltin="1"/>
    <cellStyle name="Heading 2" xfId="1046" builtinId="17" customBuiltin="1"/>
    <cellStyle name="Heading 3" xfId="1047" builtinId="18" customBuiltin="1"/>
    <cellStyle name="Heading 4" xfId="1048" builtinId="19" customBuiltin="1"/>
    <cellStyle name="HEADING1" xfId="1049"/>
    <cellStyle name="HEADING2" xfId="1050"/>
    <cellStyle name="HEADINGS" xfId="1051"/>
    <cellStyle name="HEADINGSTOP" xfId="1052"/>
    <cellStyle name="headoption" xfId="1053"/>
    <cellStyle name="HIDE" xfId="1054"/>
    <cellStyle name="Hoa-Scholl" xfId="1055"/>
    <cellStyle name="_x0001_í½?" xfId="1056"/>
    <cellStyle name="_x0001_íå_x001b_ô " xfId="1057"/>
    <cellStyle name="_x0001_íå_x001b_ô_" xfId="1058"/>
    <cellStyle name="Input" xfId="1059" builtinId="20" customBuiltin="1"/>
    <cellStyle name="Input [yellow]" xfId="1060"/>
    <cellStyle name="k" xfId="1061"/>
    <cellStyle name="khanh" xfId="1062"/>
    <cellStyle name="khung" xfId="1063"/>
    <cellStyle name="Kien1" xfId="1064"/>
    <cellStyle name="Ledger 17 x 11 in" xfId="1065"/>
    <cellStyle name="Link Currency (0)" xfId="1066"/>
    <cellStyle name="Link Currency (2)" xfId="1067"/>
    <cellStyle name="Link Units (0)" xfId="1068"/>
    <cellStyle name="Link Units (1)" xfId="1069"/>
    <cellStyle name="Link Units (2)" xfId="1070"/>
    <cellStyle name="Linked Cell" xfId="1071" builtinId="24" customBuiltin="1"/>
    <cellStyle name="luc" xfId="1072"/>
    <cellStyle name="luc2" xfId="1073"/>
    <cellStyle name="MARK" xfId="1074"/>
    <cellStyle name="MAU" xfId="1075"/>
    <cellStyle name="Migliaia (0)_CALPREZZ" xfId="1076"/>
    <cellStyle name="Migliaia_ PESO ELETTR." xfId="1077"/>
    <cellStyle name="Millares [0]_2AV_M_M " xfId="1078"/>
    <cellStyle name="Millares_2AV_M_M " xfId="1079"/>
    <cellStyle name="Milliers [0]_2 PTS Global" xfId="1080"/>
    <cellStyle name="Milliers_2 PTS Global" xfId="1081"/>
    <cellStyle name="Model" xfId="1082"/>
    <cellStyle name="moi" xfId="1083"/>
    <cellStyle name="Moneda [0]_2AV_M_M " xfId="1084"/>
    <cellStyle name="Moneda_2AV_M_M " xfId="1085"/>
    <cellStyle name="Monétaire [0]_2 PTS Global" xfId="1086"/>
    <cellStyle name="Monétaire_2 PTS Global" xfId="1087"/>
    <cellStyle name="n" xfId="1088"/>
    <cellStyle name="n1" xfId="1089"/>
    <cellStyle name="Name" xfId="1090"/>
    <cellStyle name="Neutral" xfId="1091" builtinId="28" customBuiltin="1"/>
    <cellStyle name="New" xfId="1092"/>
    <cellStyle name="New Times Roman" xfId="1093"/>
    <cellStyle name="no dec" xfId="1094"/>
    <cellStyle name="Normal" xfId="0" builtinId="0"/>
    <cellStyle name="Normal - Style1" xfId="1095"/>
    <cellStyle name="Normal - 유형1" xfId="1096"/>
    <cellStyle name="Normal 10" xfId="1097"/>
    <cellStyle name="Normal 11" xfId="1098"/>
    <cellStyle name="Normal 12" xfId="1099"/>
    <cellStyle name="Normal 17" xfId="1100"/>
    <cellStyle name="Normal 18" xfId="1101"/>
    <cellStyle name="Normal 19" xfId="1102"/>
    <cellStyle name="Normal 2" xfId="1103"/>
    <cellStyle name="Normal 4" xfId="1104"/>
    <cellStyle name="Normal 5" xfId="1330"/>
    <cellStyle name="Normal 6" xfId="1105"/>
    <cellStyle name="Normal 7" xfId="1106"/>
    <cellStyle name="Normal 8" xfId="1107"/>
    <cellStyle name="Normal 9" xfId="1108"/>
    <cellStyle name="Normal_Sheet1" xfId="1109"/>
    <cellStyle name="Normal1" xfId="1110"/>
    <cellStyle name="Normale_ PESO ELETTR." xfId="1111"/>
    <cellStyle name="Normalny_Cennik obowiazuje od 06-08-2001 r (1)" xfId="1112"/>
    <cellStyle name="Note" xfId="1113" builtinId="10" customBuiltin="1"/>
    <cellStyle name="Œ…‹æØ‚è [0.00]_laroux" xfId="1114"/>
    <cellStyle name="Œ…‹æØ‚è_laroux" xfId="1115"/>
    <cellStyle name="oft Excel]_x000d_&#10;Comment=open=/f ‚ðw’è‚·‚é‚ÆAƒ†[ƒU[’è‹`ŠÖ”‚ðŠÖ”“\‚è•t‚¯‚Ìˆê——‚É“o˜^‚·‚é‚±‚Æ‚ª‚Å‚«‚Ü‚·B_x000d_&#10;Maximized" xfId="1116"/>
    <cellStyle name="oft Excel]_x000d_&#10;Comment=The open=/f lines load custom functions into the Paste Function list._x000d_&#10;Maximized=2_x000d_&#10;Basics=1_x000d_&#10;A" xfId="1117"/>
    <cellStyle name="oft Excel]_x000d_&#10;Comment=The open=/f lines load custom functions into the Paste Function list._x000d_&#10;Maximized=3_x000d_&#10;Basics=1_x000d_&#10;A" xfId="1118"/>
    <cellStyle name="omma [0]_Mktg Prog" xfId="1119"/>
    <cellStyle name="ormal_Sheet1_1" xfId="1120"/>
    <cellStyle name="Output" xfId="1121" builtinId="21" customBuiltin="1"/>
    <cellStyle name="per.style" xfId="1122"/>
    <cellStyle name="Percent" xfId="1123" builtinId="5"/>
    <cellStyle name="Percent [0]" xfId="1124"/>
    <cellStyle name="Percent [00]" xfId="1125"/>
    <cellStyle name="Percent [2]" xfId="1126"/>
    <cellStyle name="PERCENTAGE" xfId="1127"/>
    <cellStyle name="PrePop Currency (0)" xfId="1128"/>
    <cellStyle name="PrePop Currency (2)" xfId="1129"/>
    <cellStyle name="PrePop Units (0)" xfId="1130"/>
    <cellStyle name="PrePop Units (1)" xfId="1131"/>
    <cellStyle name="PrePop Units (2)" xfId="1132"/>
    <cellStyle name="pricing" xfId="1133"/>
    <cellStyle name="PSChar" xfId="1134"/>
    <cellStyle name="PSHeading" xfId="1135"/>
    <cellStyle name="regstoresfromspecstores" xfId="1136"/>
    <cellStyle name="RevList" xfId="1137"/>
    <cellStyle name="s]_x000d_&#10;spooler=yes_x000d_&#10;load=_x000d_&#10;Beep=yes_x000d_&#10;NullPort=None_x000d_&#10;BorderWidth=3_x000d_&#10;CursorBlinkRate=1200_x000d_&#10;DoubleClickSpeed=452_x000d_&#10;Programs=co" xfId="1138"/>
    <cellStyle name="SAPBEXaggData" xfId="1139"/>
    <cellStyle name="SAPBEXaggDataEmph" xfId="1140"/>
    <cellStyle name="SAPBEXaggItem" xfId="1141"/>
    <cellStyle name="SAPBEXchaText" xfId="1142"/>
    <cellStyle name="SAPBEXexcBad7" xfId="1143"/>
    <cellStyle name="SAPBEXexcBad8" xfId="1144"/>
    <cellStyle name="SAPBEXexcBad9" xfId="1145"/>
    <cellStyle name="SAPBEXexcCritical4" xfId="1146"/>
    <cellStyle name="SAPBEXexcCritical5" xfId="1147"/>
    <cellStyle name="SAPBEXexcCritical6" xfId="1148"/>
    <cellStyle name="SAPBEXexcGood1" xfId="1149"/>
    <cellStyle name="SAPBEXexcGood2" xfId="1150"/>
    <cellStyle name="SAPBEXexcGood3" xfId="1151"/>
    <cellStyle name="SAPBEXfilterDrill" xfId="1152"/>
    <cellStyle name="SAPBEXfilterItem" xfId="1153"/>
    <cellStyle name="SAPBEXfilterText" xfId="1154"/>
    <cellStyle name="SAPBEXformats" xfId="1155"/>
    <cellStyle name="SAPBEXheaderItem" xfId="1156"/>
    <cellStyle name="SAPBEXheaderText" xfId="1157"/>
    <cellStyle name="SAPBEXresData" xfId="1158"/>
    <cellStyle name="SAPBEXresDataEmph" xfId="1159"/>
    <cellStyle name="SAPBEXresItem" xfId="1160"/>
    <cellStyle name="SAPBEXstdData" xfId="1161"/>
    <cellStyle name="SAPBEXstdDataEmph" xfId="1162"/>
    <cellStyle name="SAPBEXstdItem" xfId="1163"/>
    <cellStyle name="SAPBEXtitle" xfId="1164"/>
    <cellStyle name="SAPBEXundefined" xfId="1165"/>
    <cellStyle name="_x0001_sç?" xfId="1166"/>
    <cellStyle name="serJet 1200 Series PCL 6" xfId="1167"/>
    <cellStyle name="SHADEDSTORES" xfId="1168"/>
    <cellStyle name="Sheet Title" xfId="1169"/>
    <cellStyle name="Siêu nối kết_Bang bieu KH thang 62006" xfId="1170"/>
    <cellStyle name="songuyen" xfId="1171"/>
    <cellStyle name="specstores" xfId="1172"/>
    <cellStyle name="Standard_Anpassen der Amortisation" xfId="1173"/>
    <cellStyle name="STTDG" xfId="1174"/>
    <cellStyle name="Style 1" xfId="1175"/>
    <cellStyle name="Style 10" xfId="1176"/>
    <cellStyle name="Style 11" xfId="1177"/>
    <cellStyle name="Style 12" xfId="1178"/>
    <cellStyle name="Style 13" xfId="1179"/>
    <cellStyle name="Style 14" xfId="1180"/>
    <cellStyle name="Style 15" xfId="1181"/>
    <cellStyle name="Style 16" xfId="1182"/>
    <cellStyle name="Style 17" xfId="1183"/>
    <cellStyle name="Style 18" xfId="1184"/>
    <cellStyle name="Style 19" xfId="1185"/>
    <cellStyle name="Style 2" xfId="1186"/>
    <cellStyle name="Style 20" xfId="1187"/>
    <cellStyle name="Style 21" xfId="1188"/>
    <cellStyle name="Style 22" xfId="1189"/>
    <cellStyle name="Style 23" xfId="1190"/>
    <cellStyle name="Style 24" xfId="1191"/>
    <cellStyle name="Style 25" xfId="1192"/>
    <cellStyle name="Style 26" xfId="1193"/>
    <cellStyle name="Style 27" xfId="1194"/>
    <cellStyle name="Style 3" xfId="1195"/>
    <cellStyle name="Style 4" xfId="1196"/>
    <cellStyle name="Style 5" xfId="1197"/>
    <cellStyle name="Style 6" xfId="1198"/>
    <cellStyle name="Style 7" xfId="1199"/>
    <cellStyle name="Style 8" xfId="1200"/>
    <cellStyle name="Style 9" xfId="1201"/>
    <cellStyle name="style_1" xfId="1202"/>
    <cellStyle name="subhead" xfId="1203"/>
    <cellStyle name="Subtotal" xfId="1204"/>
    <cellStyle name="T" xfId="1205"/>
    <cellStyle name="T_BANG LUONG MOI KSDH va KSDC (co phu cap khu vuc)" xfId="1206"/>
    <cellStyle name="T_Book1" xfId="1207"/>
    <cellStyle name="T_Book1_1" xfId="1208"/>
    <cellStyle name="T_Book1_1_Book1" xfId="1209"/>
    <cellStyle name="T_Book1_1_Du toan khao sat(Km458-Km491)" xfId="1210"/>
    <cellStyle name="T_Book1_1_Du toan KS Km458 - Km491" xfId="1211"/>
    <cellStyle name="T_Book1_1_Du toan TL702D2" xfId="1212"/>
    <cellStyle name="T_Book1_1_Khoi luong cac hang muc chi tiet-702" xfId="1213"/>
    <cellStyle name="T_Book1_1_KL" xfId="1214"/>
    <cellStyle name="T_Book1_2" xfId="1215"/>
    <cellStyle name="T_Book1_2_Book1" xfId="1216"/>
    <cellStyle name="T_Book1_Book1" xfId="1217"/>
    <cellStyle name="T_Book1_Book1_1" xfId="1218"/>
    <cellStyle name="T_Book1_Book1_KL" xfId="1219"/>
    <cellStyle name="T_Book1_Du toan khao sat(Km458-Km491)" xfId="1220"/>
    <cellStyle name="T_Book1_Du toan KS Km458 - Km491" xfId="1221"/>
    <cellStyle name="T_Book1_DuongBL(HM LK Q1.07)" xfId="1222"/>
    <cellStyle name="T_Book1_HECO-NR78-Gui a-Vinh(15-5-07)" xfId="1223"/>
    <cellStyle name="T_Book1_Khao sat buoc TKKT QL37 Km356-Km365sau" xfId="1224"/>
    <cellStyle name="T_Book1_Khoi luong cac hang muc chi tiet-702" xfId="1225"/>
    <cellStyle name="T_Book1_KL" xfId="1226"/>
    <cellStyle name="T_Book1_THKLTL702" xfId="1227"/>
    <cellStyle name="T_Cao do mong cong, phai tuyen" xfId="1228"/>
    <cellStyle name="T_Cau Phu Phuong" xfId="1229"/>
    <cellStyle name="T_CDKT" xfId="1230"/>
    <cellStyle name="T_Cost for DD (summary)" xfId="1231"/>
    <cellStyle name="T_denbu" xfId="1232"/>
    <cellStyle name="T_dtTL598G1." xfId="1233"/>
    <cellStyle name="T_Khao sat buoc TKKT QL37 Km356-Km365sau" xfId="1234"/>
    <cellStyle name="T_Khao satD1" xfId="1235"/>
    <cellStyle name="T_Khoi luong cac hang muc chi tiet-702" xfId="1236"/>
    <cellStyle name="T_Kl VL ranh" xfId="1237"/>
    <cellStyle name="T_KLNMD1" xfId="1238"/>
    <cellStyle name="T_QTQuy2-2005" xfId="1239"/>
    <cellStyle name="T_SuoiTon" xfId="1240"/>
    <cellStyle name="T_THKLTL702" xfId="1241"/>
    <cellStyle name="T_Thong ke" xfId="1242"/>
    <cellStyle name="T_tien2004" xfId="1243"/>
    <cellStyle name="T_TKE-ChoDon-sua" xfId="1244"/>
    <cellStyle name="T_Worksheet in D: ... Hoan thien 5goi theo KL cu 28-06 4.Cong 5goi Coc 33-Km1+490.13 Cong coc 33-km1+490.13" xfId="1245"/>
    <cellStyle name="Tan" xfId="1246"/>
    <cellStyle name="td" xfId="1247"/>
    <cellStyle name="tde" xfId="1248"/>
    <cellStyle name="Text Indent A" xfId="1249"/>
    <cellStyle name="Text Indent B" xfId="1250"/>
    <cellStyle name="Text Indent C" xfId="1251"/>
    <cellStyle name="th" xfId="1252"/>
    <cellStyle name="þ_x001d_ð¤_x000c_¯þ_x0014__x000d_¨þU_x0001_À_x0004_ _x0015__x000f__x0001__x0001_" xfId="1253"/>
    <cellStyle name="þ_x001d_ð·_x000c_æþ'_x000d_ßþU_x0001_Ø_x0005_ü_x0014__x0007__x0001__x0001_" xfId="1254"/>
    <cellStyle name="þ_x001d_ðÇ%Uý—&amp;Hý9_x0008_Ÿ s&#10;_x0007__x0001__x0001_" xfId="1255"/>
    <cellStyle name="þ_x001d_ðK_x000c_Fý_x001b__x000d_9ýU_x0001_Ð_x0008_¦)_x0007__x0001__x0001_" xfId="1256"/>
    <cellStyle name="thuong-10" xfId="1257"/>
    <cellStyle name="thuong-11" xfId="1258"/>
    <cellStyle name="Thuyet minh" xfId="1259"/>
    <cellStyle name="tit1" xfId="1260"/>
    <cellStyle name="tit2" xfId="1261"/>
    <cellStyle name="tit3" xfId="1262"/>
    <cellStyle name="tit4" xfId="1263"/>
    <cellStyle name="Title" xfId="1264" builtinId="15" customBuiltin="1"/>
    <cellStyle name="Tongcong" xfId="1265"/>
    <cellStyle name="Total" xfId="1266" builtinId="25" customBuiltin="1"/>
    <cellStyle name="Tuan" xfId="1267"/>
    <cellStyle name="Valuta (0)_CALPREZZ" xfId="1268"/>
    <cellStyle name="Valuta_ PESO ELETTR." xfId="1269"/>
    <cellStyle name="VANG1" xfId="1270"/>
    <cellStyle name="Vidu1" xfId="1271"/>
    <cellStyle name="viet" xfId="1272"/>
    <cellStyle name="viet2" xfId="1273"/>
    <cellStyle name="VN new romanNormal" xfId="1274"/>
    <cellStyle name="Vn Time 13" xfId="1275"/>
    <cellStyle name="Vn Time 14" xfId="1276"/>
    <cellStyle name="VN time new roman" xfId="1277"/>
    <cellStyle name="vn_time" xfId="1278"/>
    <cellStyle name="vnbo" xfId="1279"/>
    <cellStyle name="vnhead1" xfId="1280"/>
    <cellStyle name="vnhead2" xfId="1281"/>
    <cellStyle name="vnhead3" xfId="1282"/>
    <cellStyle name="vnhead4" xfId="1283"/>
    <cellStyle name="vntxt1" xfId="1284"/>
    <cellStyle name="vntxt2" xfId="1285"/>
    <cellStyle name="Währung [0]_Compiling Utility Macros" xfId="1286"/>
    <cellStyle name="Währung_Compiling Utility Macros" xfId="1287"/>
    <cellStyle name="Walutowy [0]_Invoices2001Slovakia" xfId="1288"/>
    <cellStyle name="Walutowy_Invoices2001Slovakia" xfId="1289"/>
    <cellStyle name="Warning Text" xfId="1290" builtinId="11" customBuiltin="1"/>
    <cellStyle name="x" xfId="1291"/>
    <cellStyle name="xan1" xfId="1292"/>
    <cellStyle name="xuan" xfId="1293"/>
    <cellStyle name=" [0.00]_ Att. 1- Cover" xfId="1294"/>
    <cellStyle name="_ Att. 1- Cover" xfId="1295"/>
    <cellStyle name="猄 Att. 1- Cover" xfId="1296"/>
    <cellStyle name="?_ Att. 1- Cover" xfId="1297"/>
    <cellStyle name="똿뗦먛귟 [0.00]_PRODUCT DETAIL Q1" xfId="1298"/>
    <cellStyle name="똿뗦먛귟_PRODUCT DETAIL Q1" xfId="1299"/>
    <cellStyle name="믅됞 [0.00]_PRODUCT DETAIL Q1" xfId="1300"/>
    <cellStyle name="믅됞_PRODUCT DETAIL Q1" xfId="1301"/>
    <cellStyle name="백분율_95" xfId="1302"/>
    <cellStyle name="뷭?_BOOKSHIP" xfId="1303"/>
    <cellStyle name="안건회계법인" xfId="1304"/>
    <cellStyle name="콤마 [ - 유형1" xfId="1305"/>
    <cellStyle name="콤마 [ - 유형2" xfId="1306"/>
    <cellStyle name="콤마 [ - 유형3" xfId="1307"/>
    <cellStyle name="콤마 [ - 유형4" xfId="1308"/>
    <cellStyle name="콤마 [ - 유형5" xfId="1309"/>
    <cellStyle name="콤마 [ - 유형6" xfId="1310"/>
    <cellStyle name="콤마 [ - 유형7" xfId="1311"/>
    <cellStyle name="콤마 [ - 유형8" xfId="1312"/>
    <cellStyle name="콤마 [0]_ 비목별 월별기술 " xfId="1313"/>
    <cellStyle name="콤마_ 비목별 월별기술 " xfId="1314"/>
    <cellStyle name="통화 [0]_1" xfId="1315"/>
    <cellStyle name="통화_1" xfId="1316"/>
    <cellStyle name="표준_ 97년 경영분석(안)" xfId="1317"/>
    <cellStyle name="一般_00Q3902REV.1" xfId="1318"/>
    <cellStyle name="千分位[0]_00Q3902REV.1" xfId="1319"/>
    <cellStyle name="千分位_00Q3902REV.1" xfId="1320"/>
    <cellStyle name="桁区切り [0.00]_BQ" xfId="1321"/>
    <cellStyle name="桁区切り_08-00 NET Summary" xfId="1322"/>
    <cellStyle name="標準_#265_Rebates and Pricing" xfId="1323"/>
    <cellStyle name="貨幣 [0]_00Q3902REV.1" xfId="1324"/>
    <cellStyle name="貨幣[0]_BRE" xfId="1325"/>
    <cellStyle name="貨幣_00Q3902REV.1" xfId="1326"/>
    <cellStyle name="通貨 [0.00]_CONC-1.xls グラフ 1" xfId="1327"/>
    <cellStyle name="通貨_CONC-1.xls グラフ 1" xfId="1328"/>
    <cellStyle name="非表示" xfId="1329"/>
  </cellStyles>
  <dxfs count="0"/>
  <tableStyles count="0" defaultTableStyle="TableStyleMedium9" defaultPivotStyle="PivotStyleLight16"/>
  <colors>
    <mruColors>
      <color rgb="FFFF7C8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6</xdr:col>
      <xdr:colOff>800100</xdr:colOff>
      <xdr:row>0</xdr:row>
      <xdr:rowOff>38100</xdr:rowOff>
    </xdr:from>
    <xdr:to>
      <xdr:col>7</xdr:col>
      <xdr:colOff>1000125</xdr:colOff>
      <xdr:row>1</xdr:row>
      <xdr:rowOff>38100</xdr:rowOff>
    </xdr:to>
    <xdr:sp macro="" textlink="">
      <xdr:nvSpPr>
        <xdr:cNvPr id="1025" name="Text Box 1"/>
        <xdr:cNvSpPr txBox="1">
          <a:spLocks noChangeArrowheads="1"/>
        </xdr:cNvSpPr>
      </xdr:nvSpPr>
      <xdr:spPr bwMode="auto">
        <a:xfrm>
          <a:off x="8039100" y="38100"/>
          <a:ext cx="1209675" cy="2476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1">
            <a:defRPr sz="1000"/>
          </a:pPr>
          <a:r>
            <a:rPr lang="vi-VN" sz="1200" b="0" i="0" strike="noStrike">
              <a:solidFill>
                <a:srgbClr val="000000"/>
              </a:solidFill>
              <a:latin typeface="Times New Roman"/>
              <a:cs typeface="Times New Roman"/>
            </a:rPr>
            <a:t>Mẫu số: F-01/DN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22\du%20toan\vui\San%20pham\Phu%20Tan_AG\Duong%20Day\LUUTAM\VBAO\BookJHFGJGXBGCCNCVCCVVCVCC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ung\daitu\LUUTAM\VBAO\BookJHFGJGXBGCCNCVCCVVCVCC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Y29\d\Phuong%20Lan22-10\Tong%20muc%20Dau%20tu\TD%20Song%20con%202\TD%20song%20con%202%20sua\De%20cuongKS\My%20Documents\Trung\trung\TRUNG2\KHE-TRE\M3%20be%20to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Y29\d\Phuong%20Lan22-10\Tong%20muc%20Dau%20tu\TD%20Song%20con%202\TD%20song%20con%202%20sua\De%20cuongKS\BCNCKT\B_Can\Ba_b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469\DTC.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Khoan%20cong%20truong%20Tan%20D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ay_2\c\Cuong-497\Abutmen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ookJHFGJGXBGCCNCVCCVVCVCC2"/>
      <sheetName val="#REF"/>
      <sheetName val="_REF"/>
      <sheetName val="CHITIET VL-NC"/>
      <sheetName val="DON GIA"/>
      <sheetName val="MTP"/>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ookJHFGJGXBGCCNCVCCVVCVCC2"/>
      <sheetName val="#REF"/>
      <sheetName val="_REF"/>
      <sheetName val="MeKong - Penetration"/>
      <sheetName val="Dist. Perform - Ctns.sales in "/>
      <sheetName val="Dist. Perform - Value.sales in"/>
      <sheetName val="Dist. Perform - Value.sales Out"/>
      <sheetName val="Head Count"/>
      <sheetName val="Sales Result For Month"/>
      <sheetName val="XL4Poppy"/>
      <sheetName val="MTO REV.2(ARMOR)"/>
      <sheetName val="Sheet1"/>
      <sheetName val="DN"/>
      <sheetName val="VP"/>
      <sheetName val="KD"/>
      <sheetName val="DD"/>
      <sheetName val="CT"/>
      <sheetName val="PX"/>
      <sheetName val="GR"/>
      <sheetName val="00000000"/>
      <sheetName val="DS CHU Phuc"/>
      <sheetName val="DS THI AT"/>
      <sheetName val="Bien Ban"/>
      <sheetName val="Sheet2"/>
      <sheetName val="dongia (2)"/>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T -THVLNC"/>
      <sheetName val="CT _THVLNC"/>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ongia (2)"/>
      <sheetName val="dongia _2_"/>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THDT"/>
      <sheetName val="THXL"/>
      <sheetName val="THTB"/>
      <sheetName val="THXLK"/>
      <sheetName val="XL35"/>
      <sheetName val="DZ35"/>
      <sheetName val="XLCN"/>
      <sheetName val="CN35"/>
      <sheetName val="THTBA"/>
      <sheetName val="TBA"/>
      <sheetName val="KS"/>
      <sheetName val="VC35"/>
      <sheetName val="CT35"/>
      <sheetName val="XL04"/>
      <sheetName val="DZ04"/>
      <sheetName val="XL_Cto"/>
      <sheetName val="C_to"/>
      <sheetName val="CP_BT"/>
      <sheetName val="CTTBA"/>
      <sheetName val="VCTBA"/>
      <sheetName val="CT04"/>
      <sheetName val="VC04"/>
      <sheetName val="VC_Cto"/>
      <sheetName val="CT_BT"/>
      <sheetName val="BT"/>
      <sheetName val="TH"/>
      <sheetName val="KB"/>
      <sheetName val="00000000"/>
      <sheetName val="XL4Pop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9">
          <cell r="C9" t="b">
            <v>1</v>
          </cell>
        </row>
        <row r="15">
          <cell r="A15" t="b">
            <v>1</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1"/>
      <sheetName val="2"/>
      <sheetName val="Sheet1"/>
      <sheetName val="Sheet2"/>
      <sheetName val="Sheet3"/>
      <sheetName val="XL4Poppy"/>
    </sheetNames>
    <sheetDataSet>
      <sheetData sheetId="0"/>
      <sheetData sheetId="1"/>
      <sheetData sheetId="2"/>
      <sheetData sheetId="3"/>
      <sheetData sheetId="4"/>
      <sheetData sheetId="5" refreshError="1">
        <row r="31">
          <cell r="C31" t="b">
            <v>1</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Khoi luong HD tang"/>
      <sheetName val="Khoi luong HD giam"/>
      <sheetName val="DGPS"/>
      <sheetName val="Khoi luong phat sinh HD"/>
      <sheetName val="DGCT"/>
      <sheetName val="Khoi luong"/>
      <sheetName val="Khoi luong chi tiet"/>
      <sheetName val="Tong hop du toan"/>
      <sheetName val="Du toan chi tiet"/>
      <sheetName val="Don gia chi tiet"/>
      <sheetName val="Vat lieu"/>
      <sheetName val="Bang gia vat lieu"/>
      <sheetName val="Cap phoi vua"/>
      <sheetName val="Luong"/>
      <sheetName val="Bang gia thiet bi"/>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4">
          <cell r="C4" t="e">
            <v>#N/A</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nalysis"/>
      <sheetName val="B-B"/>
      <sheetName val="C-C"/>
      <sheetName val="D-D"/>
      <sheetName val="E-E"/>
      <sheetName val="F-F(2)"/>
      <sheetName val="F-F(3)"/>
      <sheetName val="G-G(3)"/>
      <sheetName val="B_B"/>
      <sheetName val="C_C"/>
      <sheetName val="D_D"/>
      <sheetName val="[Abutment.XLS_x001d_G-G(3)"/>
      <sheetName val="Sheet1"/>
      <sheetName val="THDT"/>
      <sheetName val="DTHMCT"/>
      <sheetName val="dpd"/>
      <sheetName val="DGXD_dg"/>
      <sheetName val="Cau CAMAU"/>
      <sheetName val="Cau DINHHOA"/>
      <sheetName val="Cau KIMMY"/>
      <sheetName val="DGvua"/>
      <sheetName val="DGdg"/>
      <sheetName val="DGcau.cong"/>
      <sheetName val="VL"/>
      <sheetName val="NC"/>
      <sheetName val="May"/>
      <sheetName val="Data"/>
      <sheetName val="KLcau"/>
      <sheetName val="00000000"/>
      <sheetName val="13.BANG CT"/>
      <sheetName val="14.MMUS GIUA NHIP"/>
      <sheetName val="4.HSPBngang"/>
      <sheetName val="6.Tinh tai"/>
      <sheetName val="2 NSl"/>
      <sheetName val="17.US CHU tho a_b"/>
      <sheetName val="15.MMUS GOI"/>
      <sheetName val="5.BANG I"/>
      <sheetName val="Ge"/>
      <sheetName val="ComA-A"/>
      <sheetName val="A-A"/>
      <sheetName val="So lieu chung"/>
      <sheetName val="_Abutment.XLS_x001d_G-G(3)"/>
      <sheetName val="Xuly Data"/>
      <sheetName val="Load1"/>
      <sheetName val="FD"/>
      <sheetName val="GI"/>
      <sheetName val="EE (3)"/>
      <sheetName val="PAVEMENT"/>
      <sheetName val="TRAFFIC"/>
      <sheetName val="DO AM DT"/>
      <sheetName val="THPDMoi  (2)"/>
      <sheetName val="gtrinh"/>
      <sheetName val="TONG HOP VL-NC"/>
      <sheetName val="lam-moi"/>
      <sheetName val="dongia (2)"/>
      <sheetName val="chitiet"/>
      <sheetName val="TONGKE3p "/>
      <sheetName val="TH VL, NC, DDHT Thanhphuoc"/>
      <sheetName val="#REF"/>
      <sheetName val="DONGIA"/>
      <sheetName val="Don gia"/>
      <sheetName val="DG"/>
      <sheetName val="giathanh1"/>
      <sheetName val="t-h HA THE"/>
      <sheetName val="TNHCHINH"/>
      <sheetName val="CHITIET VL-NC"/>
      <sheetName val="thao-go"/>
      <sheetName val="TH XL"/>
      <sheetName val="CHITIET VL-NC-TT -1p"/>
      <sheetName val="Tiepdia"/>
      <sheetName val="TONGKE-HT"/>
      <sheetName val="TDTKP"/>
      <sheetName val="VCV-BE-TONG"/>
      <sheetName val="BDON"/>
      <sheetName val="gvl"/>
      <sheetName val="Lç khoan LK1"/>
      <sheetName val="Loading"/>
    </sheetNames>
    <sheetDataSet>
      <sheetData sheetId="0" refreshError="1"/>
      <sheetData sheetId="1" refreshError="1">
        <row r="1">
          <cell r="A1" t="str">
            <v>ministry of transport - No. 18 projects management unit</v>
          </cell>
        </row>
        <row r="2">
          <cell r="A2" t="str">
            <v>national highway No. 10 improvement project</v>
          </cell>
        </row>
        <row r="3">
          <cell r="A3" t="str">
            <v>package r5 - hai phong bypass section</v>
          </cell>
        </row>
        <row r="5">
          <cell r="A5" t="str">
            <v>REINFORCED CONCRETE SECTION DESIGN</v>
          </cell>
        </row>
        <row r="6">
          <cell r="C6" t="str">
            <v>(Rectangular Section with Compression Reinforcement)</v>
          </cell>
        </row>
        <row r="7">
          <cell r="C7" t="str">
            <v>(According to AASHTO 1996)</v>
          </cell>
        </row>
        <row r="8">
          <cell r="A8" t="str">
            <v>Bridge:</v>
          </cell>
          <cell r="C8" t="str">
            <v>QUAN TOAN FLYOVER A1, A2</v>
          </cell>
        </row>
        <row r="9">
          <cell r="A9" t="str">
            <v>Structure:</v>
          </cell>
          <cell r="C9" t="str">
            <v>SECTION B-B</v>
          </cell>
        </row>
        <row r="11">
          <cell r="B11" t="str">
            <v>Factored loads for B-B (/1m)</v>
          </cell>
          <cell r="F11" t="str">
            <v>Check section according to group:</v>
          </cell>
          <cell r="J11">
            <v>1</v>
          </cell>
        </row>
        <row r="12">
          <cell r="C12" t="str">
            <v>Shear</v>
          </cell>
          <cell r="D12" t="str">
            <v>Moment</v>
          </cell>
          <cell r="F12" t="str">
            <v>Factored Moment:</v>
          </cell>
          <cell r="J12">
            <v>1700.5001719315139</v>
          </cell>
          <cell r="K12" t="str">
            <v>kN*m</v>
          </cell>
        </row>
        <row r="13">
          <cell r="B13" t="str">
            <v>Group</v>
          </cell>
          <cell r="C13" t="str">
            <v>(kN/m)</v>
          </cell>
          <cell r="D13" t="str">
            <v>(kN•m/m)</v>
          </cell>
          <cell r="F13" t="str">
            <v>Factored Shear force:</v>
          </cell>
          <cell r="J13">
            <v>508.04684812980486</v>
          </cell>
          <cell r="K13" t="str">
            <v>kN</v>
          </cell>
        </row>
        <row r="14">
          <cell r="B14" t="str">
            <v>I</v>
          </cell>
          <cell r="C14">
            <v>508.04684812980486</v>
          </cell>
          <cell r="D14">
            <v>1700.5001719315139</v>
          </cell>
        </row>
        <row r="15">
          <cell r="B15" t="str">
            <v>II</v>
          </cell>
          <cell r="C15">
            <v>415.0351435194541</v>
          </cell>
          <cell r="D15">
            <v>1256.4454529118991</v>
          </cell>
        </row>
        <row r="16">
          <cell r="B16" t="str">
            <v>III</v>
          </cell>
          <cell r="C16">
            <v>474.81242581015812</v>
          </cell>
          <cell r="D16">
            <v>1548.8772123837118</v>
          </cell>
        </row>
        <row r="17">
          <cell r="B17" t="str">
            <v>VII</v>
          </cell>
          <cell r="C17">
            <v>540.0884764934691</v>
          </cell>
          <cell r="D17">
            <v>1797.5708247721295</v>
          </cell>
        </row>
        <row r="19">
          <cell r="A19" t="str">
            <v>Initial Data</v>
          </cell>
        </row>
        <row r="20">
          <cell r="A20" t="str">
            <v xml:space="preserve">  Beam/Effective Web Width</v>
          </cell>
          <cell r="E20" t="str">
            <v>b, bw</v>
          </cell>
          <cell r="F20">
            <v>1000</v>
          </cell>
          <cell r="G20" t="str">
            <v>mm</v>
          </cell>
        </row>
        <row r="21">
          <cell r="A21" t="str">
            <v xml:space="preserve">  Total Beam Depth</v>
          </cell>
          <cell r="E21" t="str">
            <v>h</v>
          </cell>
          <cell r="F21">
            <v>1500</v>
          </cell>
          <cell r="G21" t="str">
            <v>mm</v>
          </cell>
        </row>
        <row r="22">
          <cell r="A22" t="str">
            <v xml:space="preserve">  Depth from to Steel Centroid</v>
          </cell>
          <cell r="E22" t="str">
            <v>d</v>
          </cell>
          <cell r="F22">
            <v>1400</v>
          </cell>
          <cell r="G22" t="str">
            <v>mm</v>
          </cell>
        </row>
        <row r="23">
          <cell r="A23" t="str">
            <v xml:space="preserve">  Distance </v>
          </cell>
          <cell r="E23" t="str">
            <v>d'</v>
          </cell>
          <cell r="F23">
            <v>100</v>
          </cell>
          <cell r="G23" t="str">
            <v>mm</v>
          </cell>
        </row>
        <row r="24">
          <cell r="A24" t="str">
            <v xml:space="preserve">  Dist. from extreme tension fiber to</v>
          </cell>
          <cell r="E24" t="str">
            <v>d1</v>
          </cell>
          <cell r="F24">
            <v>100</v>
          </cell>
          <cell r="G24" t="str">
            <v>mm</v>
          </cell>
        </row>
        <row r="25">
          <cell r="B25" t="str">
            <v xml:space="preserve"> centroid of tension rein.</v>
          </cell>
        </row>
        <row r="26">
          <cell r="A26" t="str">
            <v xml:space="preserve">  Effective Cover to Center of Closest Bar</v>
          </cell>
          <cell r="E26" t="str">
            <v>dc</v>
          </cell>
          <cell r="F26">
            <v>50.8</v>
          </cell>
          <cell r="G26" t="str">
            <v>mm&lt;=2in</v>
          </cell>
        </row>
        <row r="27">
          <cell r="A27" t="str">
            <v xml:space="preserve">  Steel Strength</v>
          </cell>
          <cell r="C27">
            <v>60000</v>
          </cell>
          <cell r="D27" t="str">
            <v>Psi</v>
          </cell>
          <cell r="E27" t="str">
            <v>fy</v>
          </cell>
          <cell r="F27">
            <v>413.7</v>
          </cell>
          <cell r="G27" t="str">
            <v>MPa</v>
          </cell>
        </row>
        <row r="28">
          <cell r="A28" t="str">
            <v xml:space="preserve">  Steel Strength</v>
          </cell>
          <cell r="C28">
            <v>40000</v>
          </cell>
          <cell r="D28" t="str">
            <v>Psi</v>
          </cell>
          <cell r="E28" t="str">
            <v>f'y</v>
          </cell>
          <cell r="F28">
            <v>275.8</v>
          </cell>
          <cell r="G28" t="str">
            <v>MPa</v>
          </cell>
        </row>
        <row r="29">
          <cell r="A29" t="str">
            <v xml:space="preserve">  Concrete Strength</v>
          </cell>
          <cell r="E29" t="str">
            <v>f'c</v>
          </cell>
          <cell r="F29">
            <v>30</v>
          </cell>
          <cell r="G29" t="str">
            <v>MPa</v>
          </cell>
        </row>
        <row r="31">
          <cell r="A31" t="str">
            <v>Moment Capacity</v>
          </cell>
        </row>
        <row r="32">
          <cell r="A32" t="str">
            <v xml:space="preserve">  Reduction Factor</v>
          </cell>
          <cell r="F32" t="str">
            <v>f</v>
          </cell>
          <cell r="G32">
            <v>0.7</v>
          </cell>
        </row>
        <row r="33">
          <cell r="A33" t="str">
            <v xml:space="preserve">  Tension Reinforcement</v>
          </cell>
          <cell r="D33">
            <v>7</v>
          </cell>
          <cell r="E33">
            <v>25</v>
          </cell>
          <cell r="F33" t="str">
            <v>As</v>
          </cell>
          <cell r="G33">
            <v>3549</v>
          </cell>
          <cell r="H33" t="str">
            <v>mm2</v>
          </cell>
        </row>
        <row r="34">
          <cell r="A34" t="str">
            <v xml:space="preserve">  Compression Reinforcement</v>
          </cell>
          <cell r="D34">
            <v>7</v>
          </cell>
          <cell r="E34">
            <v>22</v>
          </cell>
          <cell r="F34" t="str">
            <v>A's</v>
          </cell>
          <cell r="G34">
            <v>2716</v>
          </cell>
          <cell r="H34" t="str">
            <v>mm2</v>
          </cell>
        </row>
        <row r="35">
          <cell r="A35" t="str">
            <v xml:space="preserve">  Reinforcement Ratio</v>
          </cell>
          <cell r="F35" t="str">
            <v>r</v>
          </cell>
          <cell r="G35">
            <v>4.4749999999999998E-3</v>
          </cell>
        </row>
        <row r="36">
          <cell r="A36" t="str">
            <v xml:space="preserve">  Rectangular Stress Block Factor (8.16.2.7)</v>
          </cell>
          <cell r="F36" t="str">
            <v>b1</v>
          </cell>
          <cell r="G36">
            <v>0.85</v>
          </cell>
        </row>
        <row r="37">
          <cell r="A37" t="str">
            <v xml:space="preserve">  Condition to include comp reinf. into Section capacity (8.16.3.4)</v>
          </cell>
        </row>
        <row r="38">
          <cell r="A38" t="str">
            <v xml:space="preserve">  Checking result:</v>
          </cell>
          <cell r="C38" t="str">
            <v>Exculded, so A's must be assumped to be 0</v>
          </cell>
        </row>
        <row r="40">
          <cell r="A40" t="str">
            <v xml:space="preserve">  Rectangular Stress Block Depth</v>
          </cell>
          <cell r="F40" t="str">
            <v>a</v>
          </cell>
          <cell r="G40">
            <v>57.577305882352945</v>
          </cell>
          <cell r="H40" t="str">
            <v>mm</v>
          </cell>
        </row>
        <row r="41">
          <cell r="A41" t="str">
            <v xml:space="preserve">  Check if comp. reinf is in comp. region or not</v>
          </cell>
          <cell r="F41" t="str">
            <v>a</v>
          </cell>
          <cell r="G41" t="str">
            <v>£</v>
          </cell>
          <cell r="H41" t="str">
            <v>2d'</v>
          </cell>
          <cell r="I41" t="str">
            <v>Enter A's = 0</v>
          </cell>
        </row>
        <row r="43">
          <cell r="A43" t="str">
            <v xml:space="preserve">  Moment Capacity</v>
          </cell>
          <cell r="C43" t="str">
            <v>Mr</v>
          </cell>
          <cell r="D43">
            <v>1409.2691945874199</v>
          </cell>
          <cell r="E43" t="str">
            <v>&lt;</v>
          </cell>
          <cell r="F43">
            <v>1700.5001719315139</v>
          </cell>
          <cell r="G43" t="str">
            <v>kN.m</v>
          </cell>
          <cell r="I43" t="str">
            <v>Not enough</v>
          </cell>
        </row>
        <row r="45">
          <cell r="A45" t="str">
            <v xml:space="preserve">  Check Balanced Reinf.</v>
          </cell>
        </row>
        <row r="46">
          <cell r="B46" t="str">
            <v>When A's=0 (8.16.3.1.1)</v>
          </cell>
          <cell r="E46" t="str">
            <v>r   £</v>
          </cell>
          <cell r="F46" t="str">
            <v>0.75rb</v>
          </cell>
          <cell r="G46">
            <v>2.3258229550302264E-2</v>
          </cell>
          <cell r="I46" t="str">
            <v>O.K.</v>
          </cell>
        </row>
        <row r="47">
          <cell r="B47" t="str">
            <v>When A's &lt;&gt; 0 (8.16.3.4.3)</v>
          </cell>
          <cell r="E47" t="str">
            <v>r   £</v>
          </cell>
          <cell r="F47" t="str">
            <v>rb</v>
          </cell>
          <cell r="G47">
            <v>3.2950972733736344E-2</v>
          </cell>
          <cell r="I47" t="str">
            <v>O.K.</v>
          </cell>
        </row>
        <row r="48">
          <cell r="A48" t="str">
            <v xml:space="preserve">  Check Cracking Moment (8.17.1.1)</v>
          </cell>
          <cell r="E48" t="str">
            <v>Mr   ³</v>
          </cell>
          <cell r="F48" t="str">
            <v>1.2Mcr</v>
          </cell>
          <cell r="G48">
            <v>1535.5401899657331</v>
          </cell>
          <cell r="H48" t="str">
            <v>kN•m</v>
          </cell>
          <cell r="I48" t="str">
            <v>Not enough</v>
          </cell>
        </row>
        <row r="50">
          <cell r="A50" t="str">
            <v xml:space="preserve">   * Acceptable if Mr &gt; 1.33Mf</v>
          </cell>
        </row>
        <row r="52">
          <cell r="A52" t="str">
            <v>Shear Capacity</v>
          </cell>
        </row>
        <row r="53">
          <cell r="A53" t="str">
            <v xml:space="preserve">  Reduction Factor for Shear (8.16.1.2.1)</v>
          </cell>
          <cell r="E53" t="str">
            <v>fv</v>
          </cell>
          <cell r="F53">
            <v>0.85</v>
          </cell>
        </row>
        <row r="54">
          <cell r="A54" t="str">
            <v xml:space="preserve">  Total Reinforcment</v>
          </cell>
          <cell r="C54">
            <v>7</v>
          </cell>
          <cell r="D54">
            <v>16</v>
          </cell>
          <cell r="E54" t="str">
            <v>Av</v>
          </cell>
          <cell r="F54">
            <v>1386</v>
          </cell>
          <cell r="G54" t="str">
            <v>mm2</v>
          </cell>
        </row>
        <row r="55">
          <cell r="A55" t="str">
            <v xml:space="preserve">  Shear Reinforcement Spacing</v>
          </cell>
          <cell r="E55" t="str">
            <v>s</v>
          </cell>
          <cell r="F55">
            <v>400</v>
          </cell>
          <cell r="G55" t="str">
            <v>mm</v>
          </cell>
        </row>
        <row r="56">
          <cell r="A56" t="str">
            <v xml:space="preserve">  Shear in Concrete Section (8.16.6.2.1)</v>
          </cell>
          <cell r="E56" t="str">
            <v>Vc</v>
          </cell>
          <cell r="F56">
            <v>1212.6398772014275</v>
          </cell>
          <cell r="G56" t="str">
            <v>kN</v>
          </cell>
        </row>
        <row r="57">
          <cell r="A57" t="str">
            <v xml:space="preserve">  Shear in Reinforcement (8.16.6.3)</v>
          </cell>
          <cell r="E57" t="str">
            <v>Vs</v>
          </cell>
          <cell r="F57">
            <v>1337.9058</v>
          </cell>
          <cell r="G57" t="str">
            <v>kN</v>
          </cell>
        </row>
        <row r="59">
          <cell r="A59" t="str">
            <v xml:space="preserve">  Shear Capacity</v>
          </cell>
          <cell r="E59" t="str">
            <v>Vr</v>
          </cell>
          <cell r="F59">
            <v>2167.9638256212133</v>
          </cell>
          <cell r="G59" t="str">
            <v>kN</v>
          </cell>
          <cell r="I59" t="str">
            <v>O.K.</v>
          </cell>
        </row>
        <row r="61">
          <cell r="A61" t="str">
            <v xml:space="preserve">  Check Minimum Reinf.** (8.19.1.2)</v>
          </cell>
          <cell r="E61" t="str">
            <v>Av   ³</v>
          </cell>
          <cell r="F61" t="str">
            <v>Avmin</v>
          </cell>
          <cell r="G61">
            <v>333.57505438723712</v>
          </cell>
          <cell r="H61" t="str">
            <v>mm2</v>
          </cell>
          <cell r="I61" t="str">
            <v>O.K.</v>
          </cell>
        </row>
        <row r="62">
          <cell r="A62" t="str">
            <v xml:space="preserve">  Check Maximum Spacing (8.19.3)</v>
          </cell>
          <cell r="E62" t="str">
            <v>s   £</v>
          </cell>
          <cell r="F62" t="str">
            <v>smax</v>
          </cell>
          <cell r="G62">
            <v>600</v>
          </cell>
          <cell r="H62" t="str">
            <v>mm</v>
          </cell>
          <cell r="I62" t="str">
            <v>O.K.</v>
          </cell>
        </row>
      </sheetData>
      <sheetData sheetId="2" refreshError="1"/>
      <sheetData sheetId="3" refreshError="1"/>
      <sheetData sheetId="4"/>
      <sheetData sheetId="5"/>
      <sheetData sheetId="6"/>
      <sheetData sheetId="7"/>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7C80"/>
  </sheetPr>
  <dimension ref="A1:I49"/>
  <sheetViews>
    <sheetView topLeftCell="A10" workbookViewId="0">
      <selection activeCell="F31" sqref="F31"/>
    </sheetView>
  </sheetViews>
  <sheetFormatPr defaultRowHeight="12"/>
  <cols>
    <col min="2" max="2" width="3.42578125" customWidth="1"/>
    <col min="6" max="6" width="14.140625" customWidth="1"/>
    <col min="8" max="8" width="14.140625" customWidth="1"/>
  </cols>
  <sheetData>
    <row r="1" spans="1:9" ht="16.5" thickTop="1">
      <c r="A1" s="38"/>
      <c r="B1" s="39"/>
      <c r="C1" s="39"/>
      <c r="D1" s="39"/>
      <c r="E1" s="39"/>
      <c r="F1" s="39"/>
      <c r="G1" s="39"/>
      <c r="H1" s="39"/>
      <c r="I1" s="40"/>
    </row>
    <row r="2" spans="1:9" ht="15.75">
      <c r="A2" s="359" t="s">
        <v>617</v>
      </c>
      <c r="B2" s="360"/>
      <c r="C2" s="360"/>
      <c r="D2" s="360"/>
      <c r="E2" s="360"/>
      <c r="F2" s="360"/>
      <c r="G2" s="360"/>
      <c r="H2" s="360"/>
      <c r="I2" s="361"/>
    </row>
    <row r="3" spans="1:9" ht="15.75">
      <c r="A3" s="41"/>
      <c r="B3" s="42"/>
      <c r="C3" s="42"/>
      <c r="D3" s="42"/>
      <c r="E3" s="42"/>
      <c r="F3" s="42"/>
      <c r="G3" s="42"/>
      <c r="H3" s="42"/>
      <c r="I3" s="43"/>
    </row>
    <row r="4" spans="1:9" ht="15.75">
      <c r="A4" s="41"/>
      <c r="B4" s="42"/>
      <c r="C4" s="42"/>
      <c r="D4" s="42"/>
      <c r="E4" s="42"/>
      <c r="F4" s="42"/>
      <c r="G4" s="42"/>
      <c r="H4" s="42"/>
      <c r="I4" s="43"/>
    </row>
    <row r="5" spans="1:9" ht="15.75">
      <c r="A5" s="41"/>
      <c r="B5" s="42"/>
      <c r="C5" s="42"/>
      <c r="D5" s="42"/>
      <c r="E5" s="42"/>
      <c r="F5" s="42"/>
      <c r="G5" s="42"/>
      <c r="H5" s="42"/>
      <c r="I5" s="43"/>
    </row>
    <row r="6" spans="1:9" ht="22.5" customHeight="1">
      <c r="A6" s="44"/>
      <c r="B6" s="45" t="s">
        <v>613</v>
      </c>
      <c r="C6" s="42"/>
      <c r="D6" s="42"/>
      <c r="E6" s="42"/>
      <c r="F6" s="42"/>
      <c r="G6" s="42"/>
      <c r="H6" s="42"/>
      <c r="I6" s="43"/>
    </row>
    <row r="7" spans="1:9" ht="22.5" customHeight="1">
      <c r="A7" s="44"/>
      <c r="B7" s="45" t="s">
        <v>300</v>
      </c>
      <c r="C7" s="42"/>
      <c r="D7" s="42"/>
      <c r="E7" s="42"/>
      <c r="F7" s="42"/>
      <c r="G7" s="42"/>
      <c r="H7" s="42"/>
      <c r="I7" s="43"/>
    </row>
    <row r="8" spans="1:9" ht="22.5" customHeight="1">
      <c r="A8" s="44"/>
      <c r="B8" s="45" t="s">
        <v>625</v>
      </c>
      <c r="C8" s="42"/>
      <c r="D8" s="42"/>
      <c r="E8" s="42"/>
      <c r="F8" s="42"/>
      <c r="G8" s="42"/>
      <c r="H8" s="42"/>
      <c r="I8" s="43"/>
    </row>
    <row r="9" spans="1:9" ht="15.75">
      <c r="A9" s="41"/>
      <c r="F9" s="42"/>
      <c r="G9" s="42"/>
      <c r="H9" s="42"/>
      <c r="I9" s="43"/>
    </row>
    <row r="10" spans="1:9" ht="15.75">
      <c r="A10" s="41"/>
      <c r="B10" s="56" t="s">
        <v>122</v>
      </c>
      <c r="C10" s="56"/>
      <c r="D10" s="56"/>
      <c r="E10" s="56"/>
      <c r="F10" s="42"/>
      <c r="G10" s="42"/>
      <c r="H10" s="42"/>
      <c r="I10" s="43"/>
    </row>
    <row r="11" spans="1:9" ht="15.75">
      <c r="A11" s="41"/>
      <c r="B11" s="37"/>
      <c r="C11" s="37"/>
      <c r="D11" s="37"/>
      <c r="E11" s="37"/>
      <c r="F11" s="42"/>
      <c r="G11" s="42"/>
      <c r="H11" s="42"/>
      <c r="I11" s="43"/>
    </row>
    <row r="12" spans="1:9" ht="15.75">
      <c r="A12" s="41"/>
      <c r="B12" s="37"/>
      <c r="C12" s="37"/>
      <c r="D12" s="37"/>
      <c r="E12" s="37"/>
      <c r="F12" s="42"/>
      <c r="G12" s="42"/>
      <c r="H12" s="42"/>
      <c r="I12" s="43"/>
    </row>
    <row r="13" spans="1:9" ht="15.75">
      <c r="A13" s="41"/>
      <c r="B13" s="37"/>
      <c r="C13" s="37"/>
      <c r="D13" s="37"/>
      <c r="E13" s="37"/>
      <c r="F13" s="42"/>
      <c r="G13" s="42"/>
      <c r="H13" s="42"/>
      <c r="I13" s="43"/>
    </row>
    <row r="14" spans="1:9" ht="15.75">
      <c r="A14" s="41"/>
      <c r="B14" s="37"/>
      <c r="C14" s="37"/>
      <c r="D14" s="37"/>
      <c r="E14" s="37"/>
      <c r="F14" s="42"/>
      <c r="G14" s="42"/>
      <c r="H14" s="42"/>
      <c r="I14" s="43"/>
    </row>
    <row r="15" spans="1:9" ht="15.75">
      <c r="A15" s="41"/>
      <c r="B15" s="46"/>
      <c r="C15" s="42"/>
      <c r="D15" s="42"/>
      <c r="E15" s="42"/>
      <c r="F15" s="42"/>
      <c r="G15" s="42"/>
      <c r="H15" s="42"/>
      <c r="I15" s="43"/>
    </row>
    <row r="16" spans="1:9" ht="15.75">
      <c r="A16" s="41"/>
      <c r="B16" s="46"/>
      <c r="C16" s="42"/>
      <c r="D16" s="42"/>
      <c r="E16" s="42"/>
      <c r="F16" s="42"/>
      <c r="G16" s="42"/>
      <c r="H16" s="42"/>
      <c r="I16" s="43"/>
    </row>
    <row r="17" spans="1:9">
      <c r="A17" s="362" t="s">
        <v>615</v>
      </c>
      <c r="B17" s="363"/>
      <c r="C17" s="363"/>
      <c r="D17" s="363"/>
      <c r="E17" s="363"/>
      <c r="F17" s="363"/>
      <c r="G17" s="363"/>
      <c r="H17" s="363"/>
      <c r="I17" s="364"/>
    </row>
    <row r="18" spans="1:9">
      <c r="A18" s="362"/>
      <c r="B18" s="363"/>
      <c r="C18" s="363"/>
      <c r="D18" s="363"/>
      <c r="E18" s="363"/>
      <c r="F18" s="363"/>
      <c r="G18" s="363"/>
      <c r="H18" s="363"/>
      <c r="I18" s="364"/>
    </row>
    <row r="19" spans="1:9" ht="20.25" customHeight="1">
      <c r="A19" s="362"/>
      <c r="B19" s="363"/>
      <c r="C19" s="363"/>
      <c r="D19" s="363"/>
      <c r="E19" s="363"/>
      <c r="F19" s="363"/>
      <c r="G19" s="363"/>
      <c r="H19" s="363"/>
      <c r="I19" s="364"/>
    </row>
    <row r="20" spans="1:9">
      <c r="A20" s="365" t="s">
        <v>616</v>
      </c>
      <c r="B20" s="366"/>
      <c r="C20" s="366"/>
      <c r="D20" s="366"/>
      <c r="E20" s="366"/>
      <c r="F20" s="366"/>
      <c r="G20" s="366"/>
      <c r="H20" s="366"/>
      <c r="I20" s="367"/>
    </row>
    <row r="21" spans="1:9">
      <c r="A21" s="365"/>
      <c r="B21" s="366"/>
      <c r="C21" s="366"/>
      <c r="D21" s="366"/>
      <c r="E21" s="366"/>
      <c r="F21" s="366"/>
      <c r="G21" s="366"/>
      <c r="H21" s="366"/>
      <c r="I21" s="367"/>
    </row>
    <row r="22" spans="1:9" ht="22.5" customHeight="1">
      <c r="A22" s="365"/>
      <c r="B22" s="366"/>
      <c r="C22" s="366"/>
      <c r="D22" s="366"/>
      <c r="E22" s="366"/>
      <c r="F22" s="366"/>
      <c r="G22" s="366"/>
      <c r="H22" s="366"/>
      <c r="I22" s="367"/>
    </row>
    <row r="23" spans="1:9" ht="21.75" customHeight="1">
      <c r="A23" s="368" t="s">
        <v>1191</v>
      </c>
      <c r="B23" s="369"/>
      <c r="C23" s="369"/>
      <c r="D23" s="369"/>
      <c r="E23" s="369"/>
      <c r="F23" s="369"/>
      <c r="G23" s="369"/>
      <c r="H23" s="369"/>
      <c r="I23" s="370"/>
    </row>
    <row r="24" spans="1:9" ht="15.75">
      <c r="A24" s="41"/>
      <c r="B24" s="42"/>
      <c r="C24" s="42"/>
      <c r="D24" s="42"/>
      <c r="E24" s="42"/>
      <c r="F24" s="42"/>
      <c r="G24" s="42"/>
      <c r="H24" s="42"/>
      <c r="I24" s="43"/>
    </row>
    <row r="25" spans="1:9" ht="15.75">
      <c r="A25" s="41"/>
      <c r="B25" s="42"/>
      <c r="C25" s="42"/>
      <c r="D25" s="42"/>
      <c r="E25" s="42"/>
      <c r="F25" s="42"/>
      <c r="G25" s="42"/>
      <c r="H25" s="42"/>
      <c r="I25" s="43"/>
    </row>
    <row r="26" spans="1:9" ht="15.75">
      <c r="A26" s="41"/>
      <c r="B26" s="42"/>
      <c r="C26" s="42"/>
      <c r="D26" s="42"/>
      <c r="E26" s="42"/>
      <c r="F26" s="42"/>
      <c r="G26" s="42"/>
      <c r="H26" s="42"/>
      <c r="I26" s="43"/>
    </row>
    <row r="27" spans="1:9" ht="15.75">
      <c r="A27" s="41"/>
      <c r="B27" s="42"/>
      <c r="C27" s="42"/>
      <c r="D27" s="42"/>
      <c r="E27" s="42"/>
      <c r="F27" s="42"/>
      <c r="G27" s="42"/>
      <c r="H27" s="42"/>
      <c r="I27" s="43"/>
    </row>
    <row r="28" spans="1:9" ht="15.75">
      <c r="A28" s="41"/>
      <c r="B28" s="42"/>
      <c r="C28" s="42"/>
      <c r="D28" s="42"/>
      <c r="E28" s="42"/>
      <c r="F28" s="42"/>
      <c r="G28" s="42"/>
      <c r="H28" s="42"/>
      <c r="I28" s="43"/>
    </row>
    <row r="29" spans="1:9" ht="15.75">
      <c r="A29" s="41"/>
      <c r="B29" s="42"/>
      <c r="C29" s="42"/>
      <c r="D29" s="42"/>
      <c r="E29" s="42"/>
      <c r="F29" s="42"/>
      <c r="G29" s="42"/>
      <c r="H29" s="42"/>
      <c r="I29" s="43"/>
    </row>
    <row r="30" spans="1:9" ht="15.75">
      <c r="A30" s="41"/>
      <c r="B30" s="42"/>
      <c r="C30" s="42"/>
      <c r="D30" s="42"/>
      <c r="E30" s="42"/>
      <c r="F30" s="42"/>
      <c r="G30" s="42"/>
      <c r="H30" s="42"/>
      <c r="I30" s="43"/>
    </row>
    <row r="31" spans="1:9" ht="15.75">
      <c r="A31" s="41"/>
      <c r="B31" s="42"/>
      <c r="C31" s="42"/>
      <c r="D31" s="42"/>
      <c r="E31" s="42"/>
      <c r="F31" s="42"/>
      <c r="G31" s="42"/>
      <c r="H31" s="42"/>
      <c r="I31" s="43"/>
    </row>
    <row r="32" spans="1:9" ht="15.75">
      <c r="A32" s="41"/>
      <c r="B32" s="42"/>
      <c r="C32" s="42"/>
      <c r="D32" s="42"/>
      <c r="E32" s="42"/>
      <c r="F32" s="42"/>
      <c r="G32" s="42"/>
      <c r="H32" s="42"/>
      <c r="I32" s="43"/>
    </row>
    <row r="33" spans="1:9" ht="15.75">
      <c r="A33" s="41"/>
      <c r="B33" s="42"/>
      <c r="C33" s="42"/>
      <c r="D33" s="42"/>
      <c r="E33" s="42"/>
      <c r="F33" s="42"/>
      <c r="G33" s="42"/>
      <c r="H33" s="42"/>
      <c r="I33" s="43"/>
    </row>
    <row r="34" spans="1:9" ht="15.75">
      <c r="A34" s="41"/>
      <c r="B34" s="42"/>
      <c r="C34" s="42"/>
      <c r="D34" s="42"/>
      <c r="E34" s="42"/>
      <c r="F34" s="42"/>
      <c r="G34" s="42"/>
      <c r="H34" s="42"/>
      <c r="I34" s="43"/>
    </row>
    <row r="35" spans="1:9" ht="15.75">
      <c r="A35" s="41"/>
      <c r="B35" s="42"/>
      <c r="C35" s="42"/>
      <c r="D35" s="42"/>
      <c r="E35" s="42"/>
      <c r="F35" s="42"/>
      <c r="G35" s="42"/>
      <c r="H35" s="42"/>
      <c r="I35" s="43"/>
    </row>
    <row r="36" spans="1:9" ht="8.25" customHeight="1">
      <c r="A36" s="41"/>
      <c r="B36" s="42"/>
      <c r="C36" s="42"/>
      <c r="D36" s="42"/>
      <c r="E36" s="42"/>
      <c r="F36" s="42"/>
      <c r="G36" s="42"/>
      <c r="H36" s="42"/>
      <c r="I36" s="43"/>
    </row>
    <row r="37" spans="1:9" ht="15.75">
      <c r="A37" s="41"/>
      <c r="B37" s="42"/>
      <c r="C37" s="42"/>
      <c r="D37" s="42"/>
      <c r="E37" s="42"/>
      <c r="F37" s="42"/>
      <c r="G37" s="42"/>
      <c r="H37" s="42"/>
      <c r="I37" s="43"/>
    </row>
    <row r="38" spans="1:9" ht="15.75">
      <c r="A38" s="41"/>
      <c r="B38" s="42"/>
      <c r="C38" s="42"/>
      <c r="D38" s="42"/>
      <c r="E38" s="42"/>
      <c r="F38" s="42"/>
      <c r="G38" s="42"/>
      <c r="H38" s="42"/>
      <c r="I38" s="43"/>
    </row>
    <row r="39" spans="1:9" ht="15.75">
      <c r="A39" s="41"/>
      <c r="B39" s="42"/>
      <c r="C39" s="42"/>
      <c r="D39" s="42"/>
      <c r="E39" s="42"/>
      <c r="F39" s="42"/>
      <c r="G39" s="42"/>
      <c r="H39" s="42"/>
      <c r="I39" s="43"/>
    </row>
    <row r="40" spans="1:9" ht="16.5">
      <c r="A40" s="41"/>
      <c r="B40" s="42"/>
      <c r="C40" s="358" t="s">
        <v>611</v>
      </c>
      <c r="D40" s="358"/>
      <c r="E40" s="358"/>
      <c r="F40" s="47"/>
      <c r="G40" s="47"/>
      <c r="H40" s="47"/>
      <c r="I40" s="43"/>
    </row>
    <row r="41" spans="1:9" ht="23.25" customHeight="1">
      <c r="A41" s="41"/>
      <c r="B41" s="42"/>
      <c r="C41" s="279" t="s">
        <v>612</v>
      </c>
      <c r="D41" s="279"/>
      <c r="E41" s="279"/>
      <c r="F41" s="279"/>
      <c r="G41" s="279" t="s">
        <v>746</v>
      </c>
      <c r="H41" s="47"/>
      <c r="I41" s="43"/>
    </row>
    <row r="42" spans="1:9" ht="23.25" customHeight="1">
      <c r="A42" s="41"/>
      <c r="B42" s="42"/>
      <c r="C42" s="279" t="s">
        <v>614</v>
      </c>
      <c r="D42" s="279"/>
      <c r="E42" s="279"/>
      <c r="F42" s="279"/>
      <c r="G42" s="279" t="s">
        <v>743</v>
      </c>
      <c r="H42" s="47"/>
      <c r="I42" s="43"/>
    </row>
    <row r="43" spans="1:9" ht="23.25" customHeight="1">
      <c r="A43" s="41"/>
      <c r="B43" s="42"/>
      <c r="C43" s="280" t="s">
        <v>609</v>
      </c>
      <c r="D43" s="279"/>
      <c r="E43" s="279"/>
      <c r="F43" s="279"/>
      <c r="G43" s="279" t="s">
        <v>796</v>
      </c>
      <c r="H43" s="47"/>
      <c r="I43" s="43"/>
    </row>
    <row r="44" spans="1:9" ht="22.5" customHeight="1">
      <c r="A44" s="41"/>
      <c r="B44" s="42"/>
      <c r="C44" s="279" t="s">
        <v>610</v>
      </c>
      <c r="D44" s="279"/>
      <c r="E44" s="279"/>
      <c r="F44" s="279"/>
      <c r="G44" s="279" t="s">
        <v>798</v>
      </c>
      <c r="H44" s="47"/>
      <c r="I44" s="43"/>
    </row>
    <row r="45" spans="1:9" ht="23.25" hidden="1" customHeight="1">
      <c r="A45" s="41"/>
      <c r="B45" s="42"/>
      <c r="C45" s="47" t="s">
        <v>336</v>
      </c>
      <c r="D45" s="48"/>
      <c r="E45" s="48"/>
      <c r="F45" s="48"/>
      <c r="G45" s="47" t="s">
        <v>335</v>
      </c>
      <c r="H45" s="47"/>
      <c r="I45" s="43"/>
    </row>
    <row r="46" spans="1:9" ht="23.25" hidden="1" customHeight="1">
      <c r="A46" s="41"/>
      <c r="B46" s="42"/>
      <c r="C46" s="47" t="s">
        <v>337</v>
      </c>
      <c r="D46" s="48"/>
      <c r="E46" s="48"/>
      <c r="F46" s="48"/>
      <c r="G46" s="47" t="s">
        <v>338</v>
      </c>
      <c r="H46" s="47"/>
      <c r="I46" s="43"/>
    </row>
    <row r="47" spans="1:9" ht="23.25" hidden="1" customHeight="1">
      <c r="A47" s="41"/>
      <c r="B47" s="42"/>
      <c r="C47" s="47" t="s">
        <v>589</v>
      </c>
      <c r="D47" s="47"/>
      <c r="E47" s="47"/>
      <c r="F47" s="47"/>
      <c r="G47" s="47" t="s">
        <v>590</v>
      </c>
      <c r="H47" s="47"/>
      <c r="I47" s="43"/>
    </row>
    <row r="48" spans="1:9" ht="23.25" customHeight="1">
      <c r="A48" s="41"/>
      <c r="B48" s="42"/>
      <c r="C48" s="47"/>
      <c r="D48" s="47"/>
      <c r="E48" s="47"/>
      <c r="F48" s="47"/>
      <c r="G48" s="47"/>
      <c r="H48" s="47"/>
      <c r="I48" s="43"/>
    </row>
    <row r="49" spans="1:9" ht="23.25" customHeight="1" thickBot="1">
      <c r="A49" s="49"/>
      <c r="B49" s="50"/>
      <c r="C49" s="50"/>
      <c r="D49" s="50"/>
      <c r="E49" s="50"/>
      <c r="F49" s="50"/>
      <c r="G49" s="50"/>
      <c r="H49" s="50"/>
      <c r="I49" s="51"/>
    </row>
  </sheetData>
  <mergeCells count="5">
    <mergeCell ref="C40:E40"/>
    <mergeCell ref="A2:I2"/>
    <mergeCell ref="A17:I19"/>
    <mergeCell ref="A20:I22"/>
    <mergeCell ref="A23:I23"/>
  </mergeCells>
  <phoneticPr fontId="6" type="noConversion"/>
  <pageMargins left="0.98425196850393704" right="0.51181102362204722" top="0.51181102362204722" bottom="0.51181102362204722"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1">
    <tabColor rgb="FFFF7C80"/>
  </sheetPr>
  <dimension ref="A1:H134"/>
  <sheetViews>
    <sheetView showZeros="0" view="pageBreakPreview" topLeftCell="A115" zoomScale="115" workbookViewId="0">
      <selection activeCell="G133" sqref="G133"/>
    </sheetView>
  </sheetViews>
  <sheetFormatPr defaultRowHeight="12"/>
  <cols>
    <col min="1" max="1" width="3.5703125" style="307" customWidth="1"/>
    <col min="2" max="2" width="42.85546875" style="321" customWidth="1"/>
    <col min="3" max="4" width="8.5703125" style="321" customWidth="1"/>
    <col min="5" max="6" width="14.85546875" style="321" customWidth="1"/>
    <col min="7" max="7" width="15.5703125" style="20" bestFit="1" customWidth="1"/>
    <col min="8" max="8" width="14.5703125" style="20" customWidth="1"/>
    <col min="9" max="16384" width="9.140625" style="321"/>
  </cols>
  <sheetData>
    <row r="1" spans="1:8" ht="24" customHeight="1">
      <c r="B1" s="134" t="s">
        <v>67</v>
      </c>
      <c r="C1" s="373" t="s">
        <v>69</v>
      </c>
      <c r="D1" s="373"/>
      <c r="E1" s="373"/>
    </row>
    <row r="2" spans="1:8" ht="15" customHeight="1">
      <c r="B2" s="374" t="s">
        <v>263</v>
      </c>
      <c r="C2" s="374"/>
      <c r="D2" s="308"/>
      <c r="E2" s="308"/>
    </row>
    <row r="3" spans="1:8" ht="15" customHeight="1">
      <c r="B3" s="374" t="s">
        <v>68</v>
      </c>
      <c r="C3" s="374"/>
      <c r="D3" s="375" t="s">
        <v>746</v>
      </c>
      <c r="E3" s="375"/>
      <c r="F3" s="375"/>
    </row>
    <row r="4" spans="1:8" ht="12.75" customHeight="1">
      <c r="B4" s="308"/>
      <c r="C4" s="378" t="s">
        <v>716</v>
      </c>
      <c r="D4" s="378"/>
      <c r="E4" s="378"/>
      <c r="F4" s="378"/>
    </row>
    <row r="5" spans="1:8" ht="13.5" customHeight="1">
      <c r="B5" s="308"/>
      <c r="C5" s="378"/>
      <c r="D5" s="378"/>
      <c r="E5" s="378"/>
      <c r="F5" s="378"/>
    </row>
    <row r="6" spans="1:8" ht="20.100000000000001" customHeight="1">
      <c r="A6" s="376" t="s">
        <v>747</v>
      </c>
      <c r="B6" s="376"/>
      <c r="C6" s="376"/>
      <c r="D6" s="376"/>
      <c r="E6" s="376"/>
      <c r="F6" s="376"/>
    </row>
    <row r="7" spans="1:8" ht="15.75" customHeight="1">
      <c r="A7" s="376" t="s">
        <v>1189</v>
      </c>
      <c r="B7" s="376"/>
      <c r="C7" s="376"/>
      <c r="D7" s="376"/>
      <c r="E7" s="376"/>
      <c r="F7" s="376"/>
    </row>
    <row r="8" spans="1:8" ht="14.25" customHeight="1">
      <c r="A8" s="377" t="s">
        <v>1190</v>
      </c>
      <c r="B8" s="377"/>
      <c r="C8" s="377"/>
      <c r="D8" s="377"/>
      <c r="E8" s="377"/>
      <c r="F8" s="377"/>
    </row>
    <row r="9" spans="1:8" s="159" customFormat="1" ht="4.5" customHeight="1">
      <c r="G9" s="160"/>
      <c r="H9" s="160"/>
    </row>
    <row r="10" spans="1:8" ht="32.25" customHeight="1">
      <c r="A10" s="319" t="s">
        <v>626</v>
      </c>
      <c r="B10" s="320" t="s">
        <v>2</v>
      </c>
      <c r="C10" s="319" t="s">
        <v>627</v>
      </c>
      <c r="D10" s="319" t="s">
        <v>66</v>
      </c>
      <c r="E10" s="319" t="s">
        <v>292</v>
      </c>
      <c r="F10" s="319" t="s">
        <v>1</v>
      </c>
      <c r="G10" s="131"/>
    </row>
    <row r="11" spans="1:8" ht="18.75" customHeight="1">
      <c r="A11" s="149" t="s">
        <v>628</v>
      </c>
      <c r="B11" s="138" t="s">
        <v>629</v>
      </c>
      <c r="C11" s="16" t="s">
        <v>3</v>
      </c>
      <c r="D11" s="16"/>
      <c r="E11" s="17">
        <f>E12+E15+E19+E28+E31</f>
        <v>63006010564</v>
      </c>
      <c r="F11" s="17">
        <f>F12+F15+F19+F28+F31</f>
        <v>19972394364</v>
      </c>
    </row>
    <row r="12" spans="1:8" ht="18" customHeight="1">
      <c r="A12" s="149" t="s">
        <v>630</v>
      </c>
      <c r="B12" s="138" t="s">
        <v>607</v>
      </c>
      <c r="C12" s="16" t="s">
        <v>4</v>
      </c>
      <c r="D12" s="16"/>
      <c r="E12" s="18">
        <f>SUM(E13:E14)</f>
        <v>5092002502</v>
      </c>
      <c r="F12" s="18">
        <f>SUM(F13:F14)</f>
        <v>2048496531</v>
      </c>
    </row>
    <row r="13" spans="1:8" ht="18" customHeight="1">
      <c r="A13" s="149">
        <v>1</v>
      </c>
      <c r="B13" s="136" t="s">
        <v>632</v>
      </c>
      <c r="C13" s="19" t="s">
        <v>5</v>
      </c>
      <c r="D13" s="19" t="s">
        <v>70</v>
      </c>
      <c r="E13" s="58">
        <f>+'Thuyết Minh'!G164</f>
        <v>5092002502</v>
      </c>
      <c r="F13" s="58">
        <f>+'Thuyết Minh'!H164</f>
        <v>2048496531</v>
      </c>
    </row>
    <row r="14" spans="1:8" ht="18" customHeight="1">
      <c r="A14" s="149">
        <v>2</v>
      </c>
      <c r="B14" s="136" t="s">
        <v>631</v>
      </c>
      <c r="C14" s="19" t="s">
        <v>6</v>
      </c>
      <c r="D14" s="19"/>
      <c r="E14" s="58"/>
      <c r="F14" s="58"/>
    </row>
    <row r="15" spans="1:8" ht="18" customHeight="1">
      <c r="A15" s="149" t="s">
        <v>633</v>
      </c>
      <c r="B15" s="138" t="s">
        <v>748</v>
      </c>
      <c r="C15" s="16" t="s">
        <v>7</v>
      </c>
      <c r="D15" s="16"/>
      <c r="E15" s="18">
        <f>SUM(E16:E18)</f>
        <v>17980000000</v>
      </c>
      <c r="F15" s="18">
        <f>SUM(F16:F18)</f>
        <v>0</v>
      </c>
    </row>
    <row r="16" spans="1:8" ht="18" customHeight="1">
      <c r="A16" s="149">
        <v>1</v>
      </c>
      <c r="B16" s="136" t="s">
        <v>634</v>
      </c>
      <c r="C16" s="19" t="s">
        <v>8</v>
      </c>
      <c r="D16" s="19"/>
      <c r="E16" s="58"/>
      <c r="F16" s="58"/>
    </row>
    <row r="17" spans="1:6" ht="18" customHeight="1">
      <c r="A17" s="149">
        <v>2</v>
      </c>
      <c r="B17" s="136" t="s">
        <v>749</v>
      </c>
      <c r="C17" s="19" t="s">
        <v>636</v>
      </c>
      <c r="D17" s="19"/>
      <c r="E17" s="58"/>
      <c r="F17" s="58"/>
    </row>
    <row r="18" spans="1:6" ht="18" customHeight="1">
      <c r="A18" s="149">
        <v>3</v>
      </c>
      <c r="B18" s="136" t="s">
        <v>635</v>
      </c>
      <c r="C18" s="19" t="s">
        <v>637</v>
      </c>
      <c r="D18" s="19" t="s">
        <v>71</v>
      </c>
      <c r="E18" s="58">
        <f>+'Thuyết Minh'!E172</f>
        <v>17980000000</v>
      </c>
      <c r="F18" s="58"/>
    </row>
    <row r="19" spans="1:6" ht="18" customHeight="1">
      <c r="A19" s="149" t="s">
        <v>639</v>
      </c>
      <c r="B19" s="138" t="s">
        <v>638</v>
      </c>
      <c r="C19" s="16" t="s">
        <v>9</v>
      </c>
      <c r="D19" s="16"/>
      <c r="E19" s="18">
        <f>SUM(E20:E27)</f>
        <v>24817053680</v>
      </c>
      <c r="F19" s="18">
        <f>SUM(F20:F27)</f>
        <v>7035048984</v>
      </c>
    </row>
    <row r="20" spans="1:6" ht="18" customHeight="1">
      <c r="A20" s="150">
        <v>1</v>
      </c>
      <c r="B20" s="136" t="s">
        <v>640</v>
      </c>
      <c r="C20" s="19" t="s">
        <v>10</v>
      </c>
      <c r="D20" s="19" t="s">
        <v>72</v>
      </c>
      <c r="E20" s="58">
        <f>+'Thuyết Minh'!G216</f>
        <v>13744426086</v>
      </c>
      <c r="F20" s="58">
        <f>+'Thuyết Minh'!H216</f>
        <v>3794135954</v>
      </c>
    </row>
    <row r="21" spans="1:6" ht="18" customHeight="1">
      <c r="A21" s="150">
        <v>2</v>
      </c>
      <c r="B21" s="136" t="s">
        <v>641</v>
      </c>
      <c r="C21" s="19" t="s">
        <v>11</v>
      </c>
      <c r="D21" s="19"/>
      <c r="E21" s="58">
        <v>10206219114</v>
      </c>
      <c r="F21" s="58">
        <v>2006875760</v>
      </c>
    </row>
    <row r="22" spans="1:6" ht="18" customHeight="1">
      <c r="A22" s="150">
        <v>3</v>
      </c>
      <c r="B22" s="136" t="s">
        <v>642</v>
      </c>
      <c r="C22" s="19" t="s">
        <v>12</v>
      </c>
      <c r="D22" s="19"/>
      <c r="E22" s="58"/>
      <c r="F22" s="58"/>
    </row>
    <row r="23" spans="1:6" ht="18" customHeight="1">
      <c r="A23" s="150">
        <v>4</v>
      </c>
      <c r="B23" s="136" t="s">
        <v>643</v>
      </c>
      <c r="C23" s="19" t="s">
        <v>13</v>
      </c>
      <c r="D23" s="19"/>
      <c r="E23" s="58"/>
      <c r="F23" s="58"/>
    </row>
    <row r="24" spans="1:6" ht="18" customHeight="1">
      <c r="A24" s="150">
        <v>5</v>
      </c>
      <c r="B24" s="136" t="s">
        <v>644</v>
      </c>
      <c r="C24" s="19" t="s">
        <v>14</v>
      </c>
      <c r="D24" s="19"/>
      <c r="E24" s="58"/>
      <c r="F24" s="58"/>
    </row>
    <row r="25" spans="1:6" ht="18" customHeight="1">
      <c r="A25" s="150">
        <v>6</v>
      </c>
      <c r="B25" s="136" t="s">
        <v>647</v>
      </c>
      <c r="C25" s="19" t="s">
        <v>645</v>
      </c>
      <c r="D25" s="19" t="s">
        <v>73</v>
      </c>
      <c r="E25" s="58">
        <f>+'Thuyết Minh'!E225</f>
        <v>866408480</v>
      </c>
      <c r="F25" s="58">
        <f>+'Thuyết Minh'!G225</f>
        <v>1234037270</v>
      </c>
    </row>
    <row r="26" spans="1:6" ht="18" customHeight="1">
      <c r="A26" s="150">
        <v>7</v>
      </c>
      <c r="B26" s="136" t="s">
        <v>648</v>
      </c>
      <c r="C26" s="19" t="s">
        <v>646</v>
      </c>
      <c r="D26" s="19"/>
      <c r="E26" s="58"/>
      <c r="F26" s="58"/>
    </row>
    <row r="27" spans="1:6" ht="18" customHeight="1">
      <c r="A27" s="150">
        <v>8</v>
      </c>
      <c r="B27" s="136" t="s">
        <v>649</v>
      </c>
      <c r="C27" s="135" t="s">
        <v>15</v>
      </c>
      <c r="D27" s="19"/>
      <c r="E27" s="19"/>
      <c r="F27" s="19"/>
    </row>
    <row r="28" spans="1:6" ht="18" customHeight="1">
      <c r="A28" s="149" t="s">
        <v>650</v>
      </c>
      <c r="B28" s="138" t="s">
        <v>651</v>
      </c>
      <c r="C28" s="16" t="s">
        <v>16</v>
      </c>
      <c r="D28" s="16"/>
      <c r="E28" s="18">
        <f>SUM(E29:E30)</f>
        <v>13072735389</v>
      </c>
      <c r="F28" s="18">
        <f>SUM(F29:F30)</f>
        <v>8133261265</v>
      </c>
    </row>
    <row r="29" spans="1:6" ht="18" customHeight="1">
      <c r="A29" s="150">
        <v>1</v>
      </c>
      <c r="B29" s="136" t="s">
        <v>651</v>
      </c>
      <c r="C29" s="19" t="s">
        <v>17</v>
      </c>
      <c r="D29" s="19" t="s">
        <v>303</v>
      </c>
      <c r="E29" s="58">
        <f>+'Thuyết Minh'!E247</f>
        <v>13072735389</v>
      </c>
      <c r="F29" s="58">
        <f>+'Thuyết Minh'!G247</f>
        <v>8133261265</v>
      </c>
    </row>
    <row r="30" spans="1:6" ht="18" customHeight="1">
      <c r="A30" s="150">
        <v>2</v>
      </c>
      <c r="B30" s="136" t="s">
        <v>750</v>
      </c>
      <c r="C30" s="19" t="s">
        <v>18</v>
      </c>
      <c r="D30" s="19"/>
      <c r="E30" s="58"/>
      <c r="F30" s="58"/>
    </row>
    <row r="31" spans="1:6" ht="18" customHeight="1">
      <c r="A31" s="149" t="s">
        <v>652</v>
      </c>
      <c r="B31" s="138" t="s">
        <v>653</v>
      </c>
      <c r="C31" s="16" t="s">
        <v>19</v>
      </c>
      <c r="D31" s="16"/>
      <c r="E31" s="18">
        <f>SUM(E32:E36)</f>
        <v>2044218993</v>
      </c>
      <c r="F31" s="18">
        <f>SUM(F32:F36)</f>
        <v>2755587584</v>
      </c>
    </row>
    <row r="32" spans="1:6" ht="18" customHeight="1">
      <c r="A32" s="150">
        <v>1</v>
      </c>
      <c r="B32" s="136" t="s">
        <v>654</v>
      </c>
      <c r="C32" s="19" t="s">
        <v>20</v>
      </c>
      <c r="D32" s="19" t="s">
        <v>76</v>
      </c>
      <c r="E32" s="58">
        <f>+'Thuyết Minh'!G370</f>
        <v>2044218993</v>
      </c>
      <c r="F32" s="58">
        <f>+'Thuyết Minh'!H370</f>
        <v>1697328808</v>
      </c>
    </row>
    <row r="33" spans="1:6" ht="18" customHeight="1">
      <c r="A33" s="150">
        <v>2</v>
      </c>
      <c r="B33" s="136" t="s">
        <v>655</v>
      </c>
      <c r="C33" s="19" t="s">
        <v>21</v>
      </c>
      <c r="D33" s="16"/>
      <c r="E33" s="58"/>
      <c r="F33" s="58"/>
    </row>
    <row r="34" spans="1:6" ht="18" customHeight="1">
      <c r="A34" s="150">
        <v>3</v>
      </c>
      <c r="B34" s="136" t="s">
        <v>656</v>
      </c>
      <c r="C34" s="19" t="s">
        <v>658</v>
      </c>
      <c r="D34" s="19"/>
      <c r="E34" s="58"/>
      <c r="F34" s="58">
        <v>228258776</v>
      </c>
    </row>
    <row r="35" spans="1:6" ht="18" customHeight="1">
      <c r="A35" s="150">
        <v>4</v>
      </c>
      <c r="B35" s="136" t="s">
        <v>657</v>
      </c>
      <c r="C35" s="19" t="s">
        <v>22</v>
      </c>
      <c r="D35" s="19"/>
      <c r="E35" s="58"/>
      <c r="F35" s="58"/>
    </row>
    <row r="36" spans="1:6" ht="18" customHeight="1">
      <c r="A36" s="150">
        <v>5</v>
      </c>
      <c r="B36" s="136" t="s">
        <v>653</v>
      </c>
      <c r="C36" s="19" t="s">
        <v>659</v>
      </c>
      <c r="D36" s="19"/>
      <c r="E36" s="58"/>
      <c r="F36" s="58">
        <v>830000000</v>
      </c>
    </row>
    <row r="37" spans="1:6" ht="18" customHeight="1">
      <c r="A37" s="149" t="s">
        <v>660</v>
      </c>
      <c r="B37" s="138" t="s">
        <v>661</v>
      </c>
      <c r="C37" s="16" t="s">
        <v>23</v>
      </c>
      <c r="D37" s="16"/>
      <c r="E37" s="17">
        <f>+E38+E46+E56+E59+E62+E68</f>
        <v>273088035294</v>
      </c>
      <c r="F37" s="17">
        <f>+F38+F46+F56+F59+F62+F68</f>
        <v>255839376322</v>
      </c>
    </row>
    <row r="38" spans="1:6" ht="18" customHeight="1">
      <c r="A38" s="149" t="s">
        <v>630</v>
      </c>
      <c r="B38" s="138" t="s">
        <v>662</v>
      </c>
      <c r="C38" s="16" t="s">
        <v>24</v>
      </c>
      <c r="D38" s="16"/>
      <c r="E38" s="18">
        <f>SUM(E39:E45)</f>
        <v>0</v>
      </c>
      <c r="F38" s="16">
        <v>0</v>
      </c>
    </row>
    <row r="39" spans="1:6" ht="18" customHeight="1">
      <c r="A39" s="150">
        <v>1</v>
      </c>
      <c r="B39" s="136" t="s">
        <v>663</v>
      </c>
      <c r="C39" s="19" t="s">
        <v>25</v>
      </c>
      <c r="D39" s="19"/>
      <c r="E39" s="19">
        <v>0</v>
      </c>
      <c r="F39" s="19">
        <v>0</v>
      </c>
    </row>
    <row r="40" spans="1:6" ht="18" customHeight="1">
      <c r="A40" s="150">
        <v>2</v>
      </c>
      <c r="B40" s="136" t="s">
        <v>664</v>
      </c>
      <c r="C40" s="19" t="s">
        <v>26</v>
      </c>
      <c r="D40" s="19"/>
      <c r="E40" s="19"/>
      <c r="F40" s="19"/>
    </row>
    <row r="41" spans="1:6" ht="18" customHeight="1">
      <c r="A41" s="150">
        <v>3</v>
      </c>
      <c r="B41" s="136" t="s">
        <v>665</v>
      </c>
      <c r="C41" s="19" t="s">
        <v>27</v>
      </c>
      <c r="D41" s="19"/>
      <c r="E41" s="19">
        <v>0</v>
      </c>
      <c r="F41" s="19">
        <v>0</v>
      </c>
    </row>
    <row r="42" spans="1:6" ht="18" customHeight="1">
      <c r="A42" s="150">
        <v>4</v>
      </c>
      <c r="B42" s="136" t="s">
        <v>666</v>
      </c>
      <c r="C42" s="19" t="s">
        <v>670</v>
      </c>
      <c r="D42" s="19"/>
      <c r="E42" s="19">
        <v>0</v>
      </c>
      <c r="F42" s="19">
        <v>0</v>
      </c>
    </row>
    <row r="43" spans="1:6" ht="18" customHeight="1">
      <c r="A43" s="150">
        <v>5</v>
      </c>
      <c r="B43" s="136" t="s">
        <v>667</v>
      </c>
      <c r="C43" s="19" t="s">
        <v>671</v>
      </c>
      <c r="D43" s="19"/>
      <c r="E43" s="58"/>
      <c r="F43" s="19">
        <v>0</v>
      </c>
    </row>
    <row r="44" spans="1:6" ht="18" customHeight="1">
      <c r="A44" s="150">
        <v>6</v>
      </c>
      <c r="B44" s="136" t="s">
        <v>668</v>
      </c>
      <c r="C44" s="19" t="s">
        <v>672</v>
      </c>
      <c r="D44" s="19"/>
      <c r="E44" s="58"/>
      <c r="F44" s="19"/>
    </row>
    <row r="45" spans="1:6" ht="18" customHeight="1">
      <c r="A45" s="150">
        <v>7</v>
      </c>
      <c r="B45" s="136" t="s">
        <v>669</v>
      </c>
      <c r="C45" s="19" t="s">
        <v>28</v>
      </c>
      <c r="D45" s="19"/>
      <c r="E45" s="19">
        <v>0</v>
      </c>
      <c r="F45" s="19">
        <v>0</v>
      </c>
    </row>
    <row r="46" spans="1:6" ht="18" customHeight="1">
      <c r="A46" s="149" t="s">
        <v>633</v>
      </c>
      <c r="B46" s="143" t="s">
        <v>673</v>
      </c>
      <c r="C46" s="142" t="s">
        <v>29</v>
      </c>
      <c r="D46" s="142"/>
      <c r="E46" s="18">
        <f>+E47+E50+E53</f>
        <v>233451928571</v>
      </c>
      <c r="F46" s="18">
        <f>+F47+F50+F53</f>
        <v>233972280947</v>
      </c>
    </row>
    <row r="47" spans="1:6" ht="18" customHeight="1">
      <c r="A47" s="149">
        <v>1</v>
      </c>
      <c r="B47" s="139" t="s">
        <v>674</v>
      </c>
      <c r="C47" s="139" t="s">
        <v>30</v>
      </c>
      <c r="D47" s="139" t="s">
        <v>75</v>
      </c>
      <c r="E47" s="140">
        <f>SUM(E48:E49)</f>
        <v>194164458627</v>
      </c>
      <c r="F47" s="18">
        <f>SUM(F48:F49)</f>
        <v>190365642706</v>
      </c>
    </row>
    <row r="48" spans="1:6" ht="18" customHeight="1">
      <c r="A48" s="149"/>
      <c r="B48" s="137" t="s">
        <v>31</v>
      </c>
      <c r="C48" s="137" t="s">
        <v>32</v>
      </c>
      <c r="D48" s="137"/>
      <c r="E48" s="141">
        <f>+'Thuyết Minh'!H267</f>
        <v>282106484303</v>
      </c>
      <c r="F48" s="58">
        <f>+'Thuyết Minh'!H260</f>
        <v>268654084110</v>
      </c>
    </row>
    <row r="49" spans="1:6" ht="18" customHeight="1">
      <c r="A49" s="149"/>
      <c r="B49" s="137" t="s">
        <v>675</v>
      </c>
      <c r="C49" s="137" t="s">
        <v>33</v>
      </c>
      <c r="D49" s="137"/>
      <c r="E49" s="141">
        <f>-'Thuyết Minh'!H275</f>
        <v>-87942025676</v>
      </c>
      <c r="F49" s="58">
        <f>-'Thuyết Minh'!H269</f>
        <v>-78288441404</v>
      </c>
    </row>
    <row r="50" spans="1:6" ht="18" customHeight="1">
      <c r="A50" s="149">
        <v>2</v>
      </c>
      <c r="B50" s="139" t="s">
        <v>676</v>
      </c>
      <c r="C50" s="139" t="s">
        <v>34</v>
      </c>
      <c r="D50" s="139" t="s">
        <v>1159</v>
      </c>
      <c r="E50" s="140">
        <f>SUM(E51:E52)</f>
        <v>39283553296</v>
      </c>
      <c r="F50" s="18">
        <f>SUM(F51:F52)</f>
        <v>43595388256</v>
      </c>
    </row>
    <row r="51" spans="1:6" ht="18" customHeight="1">
      <c r="A51" s="149"/>
      <c r="B51" s="137" t="s">
        <v>31</v>
      </c>
      <c r="C51" s="137" t="s">
        <v>35</v>
      </c>
      <c r="D51" s="137"/>
      <c r="E51" s="141">
        <f>+'Thuyết Minh'!H317</f>
        <v>45730151842</v>
      </c>
      <c r="F51" s="58">
        <f>+'Thuyết Minh'!H311</f>
        <v>57516039282</v>
      </c>
    </row>
    <row r="52" spans="1:6" ht="18" customHeight="1">
      <c r="A52" s="149"/>
      <c r="B52" s="137" t="s">
        <v>675</v>
      </c>
      <c r="C52" s="137" t="s">
        <v>36</v>
      </c>
      <c r="D52" s="137"/>
      <c r="E52" s="141">
        <f>-'Thuyết Minh'!H325</f>
        <v>-6446598546</v>
      </c>
      <c r="F52" s="58">
        <f>-'Thuyết Minh'!H319</f>
        <v>-13920651026</v>
      </c>
    </row>
    <row r="53" spans="1:6" ht="18" customHeight="1">
      <c r="A53" s="149">
        <v>3</v>
      </c>
      <c r="B53" s="139" t="s">
        <v>677</v>
      </c>
      <c r="C53" s="139" t="s">
        <v>37</v>
      </c>
      <c r="D53" s="139" t="s">
        <v>1158</v>
      </c>
      <c r="E53" s="140">
        <f>SUM(E54:E55)</f>
        <v>3916648</v>
      </c>
      <c r="F53" s="18">
        <f>SUM(F54:F55)</f>
        <v>11249985</v>
      </c>
    </row>
    <row r="54" spans="1:6" ht="18" customHeight="1">
      <c r="A54" s="149"/>
      <c r="B54" s="137" t="s">
        <v>31</v>
      </c>
      <c r="C54" s="137" t="s">
        <v>38</v>
      </c>
      <c r="D54" s="137"/>
      <c r="E54" s="141">
        <f>+'Thuyết Minh'!H294</f>
        <v>75000000</v>
      </c>
      <c r="F54" s="58">
        <f>+'Thuyết Minh'!H287</f>
        <v>75000000</v>
      </c>
    </row>
    <row r="55" spans="1:6" ht="18" customHeight="1">
      <c r="A55" s="149"/>
      <c r="B55" s="137" t="s">
        <v>675</v>
      </c>
      <c r="C55" s="137" t="s">
        <v>39</v>
      </c>
      <c r="D55" s="137"/>
      <c r="E55" s="141">
        <f>-'Thuyết Minh'!H301</f>
        <v>-71083352</v>
      </c>
      <c r="F55" s="58">
        <f>-'Thuyết Minh'!H296</f>
        <v>-63750015</v>
      </c>
    </row>
    <row r="56" spans="1:6" ht="18" customHeight="1">
      <c r="A56" s="149" t="s">
        <v>639</v>
      </c>
      <c r="B56" s="147" t="s">
        <v>678</v>
      </c>
      <c r="C56" s="144">
        <v>230</v>
      </c>
      <c r="D56" s="15"/>
      <c r="E56" s="16">
        <v>0</v>
      </c>
      <c r="F56" s="16">
        <v>0</v>
      </c>
    </row>
    <row r="57" spans="1:6" ht="18" customHeight="1">
      <c r="A57" s="149"/>
      <c r="B57" s="136" t="s">
        <v>31</v>
      </c>
      <c r="C57" s="145">
        <v>231</v>
      </c>
      <c r="D57" s="19"/>
      <c r="E57" s="19">
        <v>0</v>
      </c>
      <c r="F57" s="19">
        <v>0</v>
      </c>
    </row>
    <row r="58" spans="1:6" ht="18" customHeight="1">
      <c r="A58" s="149"/>
      <c r="B58" s="148" t="s">
        <v>675</v>
      </c>
      <c r="C58" s="145">
        <v>232</v>
      </c>
      <c r="D58" s="19"/>
      <c r="E58" s="19">
        <v>0</v>
      </c>
      <c r="F58" s="19">
        <v>0</v>
      </c>
    </row>
    <row r="59" spans="1:6" ht="18" customHeight="1">
      <c r="A59" s="149" t="s">
        <v>650</v>
      </c>
      <c r="B59" s="138" t="s">
        <v>680</v>
      </c>
      <c r="C59" s="146">
        <v>240</v>
      </c>
      <c r="D59" s="321" t="s">
        <v>74</v>
      </c>
      <c r="E59" s="18">
        <f>SUM(E60:E61)</f>
        <v>11800000000</v>
      </c>
      <c r="F59" s="18">
        <f>SUM(F60:F61)</f>
        <v>0</v>
      </c>
    </row>
    <row r="60" spans="1:6" ht="18" customHeight="1">
      <c r="A60" s="150">
        <v>1</v>
      </c>
      <c r="B60" s="136" t="s">
        <v>681</v>
      </c>
      <c r="C60" s="145">
        <v>241</v>
      </c>
      <c r="D60" s="19"/>
      <c r="E60" s="58"/>
      <c r="F60" s="58"/>
    </row>
    <row r="61" spans="1:6" ht="18" customHeight="1">
      <c r="A61" s="150">
        <v>2</v>
      </c>
      <c r="B61" s="136" t="s">
        <v>682</v>
      </c>
      <c r="C61" s="145">
        <v>242</v>
      </c>
      <c r="D61" s="19"/>
      <c r="E61" s="58">
        <v>11800000000</v>
      </c>
      <c r="F61" s="58"/>
    </row>
    <row r="62" spans="1:6" ht="18" customHeight="1">
      <c r="A62" s="149" t="s">
        <v>652</v>
      </c>
      <c r="B62" s="138" t="s">
        <v>683</v>
      </c>
      <c r="C62" s="146">
        <v>250</v>
      </c>
      <c r="D62" s="16"/>
      <c r="E62" s="18">
        <f>+SUM(E63:E67)</f>
        <v>24237070000</v>
      </c>
      <c r="F62" s="18">
        <f>+SUM(F63:F67)</f>
        <v>17332570000</v>
      </c>
    </row>
    <row r="63" spans="1:6" ht="18" customHeight="1">
      <c r="A63" s="150">
        <v>1</v>
      </c>
      <c r="B63" s="136" t="s">
        <v>751</v>
      </c>
      <c r="C63" s="145">
        <v>251</v>
      </c>
      <c r="D63" s="16"/>
      <c r="E63" s="58"/>
      <c r="F63" s="58"/>
    </row>
    <row r="64" spans="1:6" ht="18" customHeight="1">
      <c r="A64" s="150">
        <v>2</v>
      </c>
      <c r="B64" s="136" t="s">
        <v>752</v>
      </c>
      <c r="C64" s="145">
        <v>252</v>
      </c>
      <c r="D64" s="16"/>
      <c r="E64" s="58">
        <f>+'Thuyết Minh'!E169</f>
        <v>17332570000</v>
      </c>
      <c r="F64" s="58">
        <f>+'Thuyết Minh'!E169</f>
        <v>17332570000</v>
      </c>
    </row>
    <row r="65" spans="1:6" ht="18" customHeight="1">
      <c r="A65" s="150">
        <v>3</v>
      </c>
      <c r="B65" s="136" t="s">
        <v>753</v>
      </c>
      <c r="C65" s="145">
        <v>253</v>
      </c>
      <c r="D65" s="16"/>
      <c r="E65" s="58">
        <f>+'Thuyết Minh'!E174</f>
        <v>6904500000</v>
      </c>
      <c r="F65" s="58"/>
    </row>
    <row r="66" spans="1:6" ht="18" customHeight="1">
      <c r="A66" s="150">
        <v>4</v>
      </c>
      <c r="B66" s="136" t="s">
        <v>754</v>
      </c>
      <c r="C66" s="145">
        <v>254</v>
      </c>
      <c r="D66" s="16"/>
      <c r="E66" s="58"/>
      <c r="F66" s="58"/>
    </row>
    <row r="67" spans="1:6" ht="18" customHeight="1">
      <c r="A67" s="150">
        <v>5</v>
      </c>
      <c r="B67" s="136" t="s">
        <v>635</v>
      </c>
      <c r="C67" s="145">
        <v>255</v>
      </c>
      <c r="D67" s="19"/>
      <c r="E67" s="58"/>
      <c r="F67" s="58"/>
    </row>
    <row r="68" spans="1:6" ht="18" customHeight="1">
      <c r="A68" s="307" t="s">
        <v>679</v>
      </c>
      <c r="B68" s="16" t="s">
        <v>684</v>
      </c>
      <c r="C68" s="16" t="s">
        <v>40</v>
      </c>
      <c r="D68" s="16"/>
      <c r="E68" s="18">
        <f>SUM(E69:E72)</f>
        <v>3599036723</v>
      </c>
      <c r="F68" s="18">
        <f>SUM(F69:F72)</f>
        <v>4534525375</v>
      </c>
    </row>
    <row r="69" spans="1:6" ht="18" customHeight="1">
      <c r="A69" s="150">
        <v>1</v>
      </c>
      <c r="B69" s="136" t="s">
        <v>685</v>
      </c>
      <c r="C69" s="19" t="s">
        <v>41</v>
      </c>
      <c r="D69" s="19" t="s">
        <v>76</v>
      </c>
      <c r="E69" s="58">
        <f>+'Thuyết Minh'!G378</f>
        <v>547083996</v>
      </c>
      <c r="F69" s="58">
        <f>+'Thuyết Minh'!H377</f>
        <v>880880745</v>
      </c>
    </row>
    <row r="70" spans="1:6" ht="18" customHeight="1">
      <c r="A70" s="150">
        <v>2</v>
      </c>
      <c r="B70" s="136" t="s">
        <v>686</v>
      </c>
      <c r="C70" s="19" t="s">
        <v>42</v>
      </c>
      <c r="D70" s="19"/>
      <c r="E70" s="58">
        <v>0</v>
      </c>
      <c r="F70" s="58">
        <v>0</v>
      </c>
    </row>
    <row r="71" spans="1:6" ht="18" customHeight="1">
      <c r="A71" s="150">
        <v>3</v>
      </c>
      <c r="B71" s="136" t="s">
        <v>687</v>
      </c>
      <c r="C71" s="19" t="s">
        <v>688</v>
      </c>
      <c r="D71" s="19"/>
      <c r="E71" s="58"/>
      <c r="F71" s="58"/>
    </row>
    <row r="72" spans="1:6" ht="18" customHeight="1">
      <c r="A72" s="150">
        <v>4</v>
      </c>
      <c r="B72" s="136" t="s">
        <v>684</v>
      </c>
      <c r="C72" s="19" t="s">
        <v>43</v>
      </c>
      <c r="D72" s="19" t="s">
        <v>73</v>
      </c>
      <c r="E72" s="58">
        <f>+'Thuyết Minh'!E230</f>
        <v>3051952727</v>
      </c>
      <c r="F72" s="58">
        <f>+'Thuyết Minh'!G230</f>
        <v>3653644630</v>
      </c>
    </row>
    <row r="73" spans="1:6" ht="18.75" customHeight="1">
      <c r="A73" s="152"/>
      <c r="B73" s="143" t="s">
        <v>44</v>
      </c>
      <c r="C73" s="16" t="s">
        <v>45</v>
      </c>
      <c r="D73" s="16"/>
      <c r="E73" s="17">
        <f>E11+E37</f>
        <v>336094045858</v>
      </c>
      <c r="F73" s="17">
        <f>F11+F37</f>
        <v>275811770686</v>
      </c>
    </row>
    <row r="74" spans="1:6" ht="19.5" customHeight="1">
      <c r="A74" s="149" t="s">
        <v>689</v>
      </c>
      <c r="B74" s="139" t="s">
        <v>690</v>
      </c>
      <c r="C74" s="138" t="s">
        <v>46</v>
      </c>
      <c r="D74" s="16"/>
      <c r="E74" s="17">
        <f>+E75+E90</f>
        <v>131174197294</v>
      </c>
      <c r="F74" s="17">
        <f>+F75+F90</f>
        <v>136511924556</v>
      </c>
    </row>
    <row r="75" spans="1:6" ht="18" customHeight="1">
      <c r="A75" s="149" t="s">
        <v>630</v>
      </c>
      <c r="B75" s="139" t="s">
        <v>691</v>
      </c>
      <c r="C75" s="138" t="s">
        <v>47</v>
      </c>
      <c r="D75" s="16"/>
      <c r="E75" s="18">
        <f>SUM(E76:E89)</f>
        <v>41491713693</v>
      </c>
      <c r="F75" s="18">
        <f>SUM(F76:F89)</f>
        <v>37762860046</v>
      </c>
    </row>
    <row r="76" spans="1:6" ht="18" customHeight="1">
      <c r="A76" s="150">
        <v>1</v>
      </c>
      <c r="B76" s="137" t="s">
        <v>692</v>
      </c>
      <c r="C76" s="136" t="s">
        <v>48</v>
      </c>
      <c r="D76" s="19" t="s">
        <v>1174</v>
      </c>
      <c r="E76" s="58">
        <f>+'Thuyết Minh'!E447</f>
        <v>5711937315</v>
      </c>
      <c r="F76" s="58">
        <f>+'Thuyết Minh'!G447</f>
        <v>8908957145</v>
      </c>
    </row>
    <row r="77" spans="1:6" ht="18" customHeight="1">
      <c r="A77" s="150">
        <v>2</v>
      </c>
      <c r="B77" s="137" t="s">
        <v>693</v>
      </c>
      <c r="C77" s="136" t="s">
        <v>49</v>
      </c>
      <c r="D77" s="19"/>
      <c r="E77" s="58">
        <v>1286500800</v>
      </c>
      <c r="F77" s="58">
        <v>26000000</v>
      </c>
    </row>
    <row r="78" spans="1:6" ht="18" customHeight="1">
      <c r="A78" s="150">
        <v>3</v>
      </c>
      <c r="B78" s="137" t="s">
        <v>694</v>
      </c>
      <c r="C78" s="136" t="s">
        <v>50</v>
      </c>
      <c r="D78" s="19"/>
      <c r="E78" s="58">
        <f>+'Thuyết Minh'!H459</f>
        <v>6757170209</v>
      </c>
      <c r="F78" s="58">
        <f>+'Thuyết Minh'!E455</f>
        <v>424188426</v>
      </c>
    </row>
    <row r="79" spans="1:6" ht="18" customHeight="1">
      <c r="A79" s="150">
        <v>4</v>
      </c>
      <c r="B79" s="137" t="s">
        <v>695</v>
      </c>
      <c r="C79" s="136" t="s">
        <v>51</v>
      </c>
      <c r="D79" s="19"/>
      <c r="E79" s="58"/>
      <c r="F79" s="58"/>
    </row>
    <row r="80" spans="1:6" ht="18" customHeight="1">
      <c r="A80" s="150">
        <v>5</v>
      </c>
      <c r="B80" s="137" t="s">
        <v>696</v>
      </c>
      <c r="C80" s="136" t="s">
        <v>52</v>
      </c>
      <c r="D80" s="19"/>
      <c r="E80" s="58"/>
      <c r="F80" s="58"/>
    </row>
    <row r="81" spans="1:6" ht="18" customHeight="1">
      <c r="A81" s="150">
        <v>6</v>
      </c>
      <c r="B81" s="137" t="s">
        <v>697</v>
      </c>
      <c r="C81" s="136" t="s">
        <v>53</v>
      </c>
      <c r="D81" s="19"/>
      <c r="E81" s="58"/>
      <c r="F81" s="58"/>
    </row>
    <row r="82" spans="1:6" ht="18" customHeight="1">
      <c r="A82" s="150">
        <v>7</v>
      </c>
      <c r="B82" s="137" t="s">
        <v>755</v>
      </c>
      <c r="C82" s="136" t="s">
        <v>760</v>
      </c>
      <c r="D82" s="19"/>
      <c r="E82" s="58"/>
      <c r="F82" s="58"/>
    </row>
    <row r="83" spans="1:6" ht="18" customHeight="1">
      <c r="A83" s="150">
        <v>8</v>
      </c>
      <c r="B83" s="137" t="s">
        <v>756</v>
      </c>
      <c r="C83" s="136" t="s">
        <v>761</v>
      </c>
      <c r="D83" s="19"/>
      <c r="E83" s="58"/>
      <c r="F83" s="58"/>
    </row>
    <row r="84" spans="1:6" ht="18" customHeight="1">
      <c r="A84" s="150">
        <v>9</v>
      </c>
      <c r="B84" s="137" t="s">
        <v>698</v>
      </c>
      <c r="C84" s="136" t="s">
        <v>762</v>
      </c>
      <c r="D84" s="19"/>
      <c r="E84" s="58"/>
      <c r="F84" s="58"/>
    </row>
    <row r="85" spans="1:6" ht="18" customHeight="1">
      <c r="A85" s="150">
        <v>10</v>
      </c>
      <c r="B85" s="137" t="s">
        <v>699</v>
      </c>
      <c r="C85" s="136" t="s">
        <v>763</v>
      </c>
      <c r="D85" s="19" t="s">
        <v>1174</v>
      </c>
      <c r="E85" s="58">
        <f>+'Thuyết Minh'!C393</f>
        <v>27713107286</v>
      </c>
      <c r="F85" s="58">
        <f>+'Thuyết Minh'!G393</f>
        <v>28380716392</v>
      </c>
    </row>
    <row r="86" spans="1:6" ht="18" customHeight="1">
      <c r="A86" s="150">
        <v>11</v>
      </c>
      <c r="B86" s="137" t="s">
        <v>757</v>
      </c>
      <c r="C86" s="136" t="s">
        <v>764</v>
      </c>
      <c r="D86" s="19"/>
      <c r="E86" s="58"/>
      <c r="F86" s="58"/>
    </row>
    <row r="87" spans="1:6" ht="18" customHeight="1">
      <c r="A87" s="150">
        <v>12</v>
      </c>
      <c r="B87" s="137" t="s">
        <v>700</v>
      </c>
      <c r="C87" s="136" t="s">
        <v>765</v>
      </c>
      <c r="D87" s="19"/>
      <c r="E87" s="58">
        <v>22998083</v>
      </c>
      <c r="F87" s="58">
        <v>22998083</v>
      </c>
    </row>
    <row r="88" spans="1:6" ht="18" customHeight="1">
      <c r="A88" s="150">
        <v>13</v>
      </c>
      <c r="B88" s="137" t="s">
        <v>758</v>
      </c>
      <c r="C88" s="136" t="s">
        <v>766</v>
      </c>
      <c r="D88" s="19"/>
      <c r="E88" s="58"/>
      <c r="F88" s="58"/>
    </row>
    <row r="89" spans="1:6" ht="18" customHeight="1">
      <c r="A89" s="150">
        <v>14</v>
      </c>
      <c r="B89" s="137" t="s">
        <v>759</v>
      </c>
      <c r="C89" s="136" t="s">
        <v>767</v>
      </c>
      <c r="D89" s="19"/>
      <c r="E89" s="58"/>
      <c r="F89" s="58"/>
    </row>
    <row r="90" spans="1:6" ht="18" customHeight="1">
      <c r="A90" s="149" t="s">
        <v>633</v>
      </c>
      <c r="B90" s="139" t="s">
        <v>701</v>
      </c>
      <c r="C90" s="138" t="s">
        <v>54</v>
      </c>
      <c r="D90" s="16"/>
      <c r="E90" s="18">
        <f>SUM(E91:E103)</f>
        <v>89682483601</v>
      </c>
      <c r="F90" s="18">
        <f>SUM(F91:F103)</f>
        <v>98749064510</v>
      </c>
    </row>
    <row r="91" spans="1:6" ht="18" customHeight="1">
      <c r="A91" s="150">
        <v>1</v>
      </c>
      <c r="B91" s="137" t="s">
        <v>768</v>
      </c>
      <c r="C91" s="151">
        <v>331</v>
      </c>
      <c r="D91" s="16"/>
      <c r="E91" s="18"/>
      <c r="F91" s="58"/>
    </row>
    <row r="92" spans="1:6" ht="18" customHeight="1">
      <c r="A92" s="150">
        <v>2</v>
      </c>
      <c r="B92" s="137" t="s">
        <v>769</v>
      </c>
      <c r="C92" s="151">
        <v>332</v>
      </c>
      <c r="D92" s="16"/>
      <c r="E92" s="18"/>
      <c r="F92" s="58"/>
    </row>
    <row r="93" spans="1:6" ht="18" customHeight="1">
      <c r="A93" s="150">
        <v>3</v>
      </c>
      <c r="B93" s="137" t="s">
        <v>770</v>
      </c>
      <c r="C93" s="151">
        <v>333</v>
      </c>
      <c r="D93" s="16"/>
      <c r="E93" s="18"/>
      <c r="F93" s="58"/>
    </row>
    <row r="94" spans="1:6" ht="18" customHeight="1">
      <c r="A94" s="150">
        <v>4</v>
      </c>
      <c r="B94" s="137" t="s">
        <v>771</v>
      </c>
      <c r="C94" s="151">
        <v>334</v>
      </c>
      <c r="D94" s="16"/>
      <c r="E94" s="18"/>
      <c r="F94" s="58"/>
    </row>
    <row r="95" spans="1:6" ht="18" customHeight="1">
      <c r="A95" s="150">
        <v>5</v>
      </c>
      <c r="B95" s="137" t="s">
        <v>772</v>
      </c>
      <c r="C95" s="151">
        <v>335</v>
      </c>
      <c r="D95" s="16"/>
      <c r="E95" s="18"/>
      <c r="F95" s="58"/>
    </row>
    <row r="96" spans="1:6" ht="18" customHeight="1">
      <c r="A96" s="150">
        <v>6</v>
      </c>
      <c r="B96" s="137" t="s">
        <v>773</v>
      </c>
      <c r="C96" s="151">
        <v>336</v>
      </c>
      <c r="D96" s="19" t="s">
        <v>1176</v>
      </c>
      <c r="E96" s="58">
        <f>+'Thuyết Minh'!G493</f>
        <v>590487951</v>
      </c>
      <c r="F96" s="58">
        <f>+'Thuyết Minh'!H493</f>
        <v>3550399369</v>
      </c>
    </row>
    <row r="97" spans="1:6" ht="18" customHeight="1">
      <c r="A97" s="150">
        <v>7</v>
      </c>
      <c r="B97" s="137" t="s">
        <v>608</v>
      </c>
      <c r="C97" s="151">
        <v>337</v>
      </c>
      <c r="D97" s="19" t="s">
        <v>1175</v>
      </c>
      <c r="E97" s="58">
        <f>+'Thuyết Minh'!G487</f>
        <v>3316191615</v>
      </c>
      <c r="F97" s="58">
        <f>+'Thuyết Minh'!H487</f>
        <v>4667744011</v>
      </c>
    </row>
    <row r="98" spans="1:6" ht="18" customHeight="1">
      <c r="A98" s="150">
        <v>8</v>
      </c>
      <c r="B98" s="137" t="s">
        <v>702</v>
      </c>
      <c r="C98" s="151">
        <v>338</v>
      </c>
      <c r="D98" s="19" t="s">
        <v>1174</v>
      </c>
      <c r="E98" s="58">
        <f>+'Thuyết Minh'!G413+'Thuyết Minh'!C394</f>
        <v>85775804035</v>
      </c>
      <c r="F98" s="58">
        <f>+'Thuyết Minh'!G394+'Thuyết Minh'!H413</f>
        <v>90530921130</v>
      </c>
    </row>
    <row r="99" spans="1:6" ht="18" customHeight="1">
      <c r="A99" s="150">
        <v>9</v>
      </c>
      <c r="B99" s="137" t="s">
        <v>774</v>
      </c>
      <c r="C99" s="151">
        <v>339</v>
      </c>
      <c r="D99" s="16"/>
      <c r="E99" s="18"/>
      <c r="F99" s="58"/>
    </row>
    <row r="100" spans="1:6" ht="18" customHeight="1">
      <c r="A100" s="150">
        <v>10</v>
      </c>
      <c r="B100" s="137" t="s">
        <v>775</v>
      </c>
      <c r="C100" s="151">
        <v>340</v>
      </c>
      <c r="D100" s="16"/>
      <c r="E100" s="18"/>
      <c r="F100" s="58"/>
    </row>
    <row r="101" spans="1:6" ht="18" customHeight="1">
      <c r="A101" s="150">
        <v>11</v>
      </c>
      <c r="B101" s="137" t="s">
        <v>776</v>
      </c>
      <c r="C101" s="151">
        <v>341</v>
      </c>
      <c r="D101" s="16"/>
      <c r="E101" s="18"/>
      <c r="F101" s="58"/>
    </row>
    <row r="102" spans="1:6" ht="18" customHeight="1">
      <c r="A102" s="150">
        <v>12</v>
      </c>
      <c r="B102" s="137" t="s">
        <v>777</v>
      </c>
      <c r="C102" s="151">
        <v>342</v>
      </c>
      <c r="D102" s="16"/>
      <c r="E102" s="18"/>
      <c r="F102" s="58"/>
    </row>
    <row r="103" spans="1:6" ht="18" customHeight="1">
      <c r="A103" s="150">
        <v>13</v>
      </c>
      <c r="B103" s="137" t="s">
        <v>778</v>
      </c>
      <c r="C103" s="151">
        <v>343</v>
      </c>
      <c r="D103" s="19"/>
      <c r="E103" s="58"/>
      <c r="F103" s="58"/>
    </row>
    <row r="104" spans="1:6" ht="19.5" customHeight="1">
      <c r="A104" s="149" t="s">
        <v>703</v>
      </c>
      <c r="B104" s="139" t="s">
        <v>704</v>
      </c>
      <c r="C104" s="138" t="s">
        <v>55</v>
      </c>
      <c r="D104" s="16"/>
      <c r="E104" s="17">
        <f>+E105</f>
        <v>204919848564</v>
      </c>
      <c r="F104" s="17">
        <f>+F105</f>
        <v>139299846130</v>
      </c>
    </row>
    <row r="105" spans="1:6" ht="18" customHeight="1">
      <c r="A105" s="149" t="s">
        <v>630</v>
      </c>
      <c r="B105" s="139" t="s">
        <v>705</v>
      </c>
      <c r="C105" s="138" t="s">
        <v>56</v>
      </c>
      <c r="D105" s="16" t="s">
        <v>1177</v>
      </c>
      <c r="E105" s="18">
        <f>SUM(E106:E121)</f>
        <v>204919848564</v>
      </c>
      <c r="F105" s="18">
        <f>SUM(F106:F122)</f>
        <v>139299846130</v>
      </c>
    </row>
    <row r="106" spans="1:6" ht="18" customHeight="1">
      <c r="A106" s="150">
        <v>1</v>
      </c>
      <c r="B106" s="137" t="s">
        <v>706</v>
      </c>
      <c r="C106" s="136" t="s">
        <v>57</v>
      </c>
      <c r="D106" s="19"/>
      <c r="E106" s="58">
        <f>+'Thuyết Minh'!C551</f>
        <v>170149100000</v>
      </c>
      <c r="F106" s="58">
        <f>+'Thuyết Minh'!C544</f>
        <v>136000000000</v>
      </c>
    </row>
    <row r="107" spans="1:6" ht="18" customHeight="1">
      <c r="A107" s="150"/>
      <c r="B107" s="153" t="s">
        <v>710</v>
      </c>
      <c r="C107" s="136" t="s">
        <v>712</v>
      </c>
      <c r="D107" s="19"/>
      <c r="E107" s="58"/>
    </row>
    <row r="108" spans="1:6" ht="18" customHeight="1">
      <c r="A108" s="150"/>
      <c r="B108" s="153" t="s">
        <v>713</v>
      </c>
      <c r="C108" s="136" t="s">
        <v>711</v>
      </c>
      <c r="D108" s="19"/>
      <c r="E108" s="58"/>
      <c r="F108" s="58"/>
    </row>
    <row r="109" spans="1:6" ht="18" customHeight="1">
      <c r="A109" s="150">
        <v>2</v>
      </c>
      <c r="B109" s="137" t="s">
        <v>707</v>
      </c>
      <c r="C109" s="151">
        <v>412</v>
      </c>
      <c r="D109" s="19"/>
      <c r="E109" s="58">
        <f>+'Thuyết Minh'!D551</f>
        <v>932107220</v>
      </c>
      <c r="F109" s="58">
        <f>+'Thuyết Minh'!D544</f>
        <v>1730209803</v>
      </c>
    </row>
    <row r="110" spans="1:6" ht="18" customHeight="1">
      <c r="A110" s="150">
        <v>3</v>
      </c>
      <c r="B110" s="137" t="s">
        <v>779</v>
      </c>
      <c r="C110" s="151">
        <v>413</v>
      </c>
      <c r="D110" s="19"/>
      <c r="E110" s="58"/>
      <c r="F110" s="58"/>
    </row>
    <row r="111" spans="1:6" ht="18" customHeight="1">
      <c r="A111" s="150">
        <v>4</v>
      </c>
      <c r="B111" s="137" t="s">
        <v>780</v>
      </c>
      <c r="C111" s="151">
        <v>414</v>
      </c>
      <c r="D111" s="19"/>
      <c r="E111" s="58"/>
      <c r="F111" s="58"/>
    </row>
    <row r="112" spans="1:6" ht="18" customHeight="1">
      <c r="A112" s="150">
        <v>5</v>
      </c>
      <c r="B112" s="137" t="s">
        <v>781</v>
      </c>
      <c r="C112" s="151">
        <v>415</v>
      </c>
      <c r="D112" s="19"/>
      <c r="E112" s="58"/>
      <c r="F112" s="58">
        <f>'Thuyết Minh'!F544</f>
        <v>-1746422583</v>
      </c>
    </row>
    <row r="113" spans="1:6" ht="18" customHeight="1">
      <c r="A113" s="150">
        <v>6</v>
      </c>
      <c r="B113" s="137" t="s">
        <v>782</v>
      </c>
      <c r="C113" s="151">
        <v>416</v>
      </c>
      <c r="D113" s="19"/>
      <c r="E113" s="58"/>
      <c r="F113" s="58"/>
    </row>
    <row r="114" spans="1:6" ht="18" customHeight="1">
      <c r="A114" s="150">
        <v>7</v>
      </c>
      <c r="B114" s="137" t="s">
        <v>783</v>
      </c>
      <c r="C114" s="151">
        <v>417</v>
      </c>
      <c r="D114" s="19"/>
      <c r="E114" s="58"/>
      <c r="F114" s="58"/>
    </row>
    <row r="115" spans="1:6" ht="18" customHeight="1">
      <c r="A115" s="150">
        <v>8</v>
      </c>
      <c r="B115" s="137" t="s">
        <v>708</v>
      </c>
      <c r="C115" s="151">
        <v>418</v>
      </c>
      <c r="D115" s="19"/>
      <c r="E115" s="58"/>
      <c r="F115" s="58"/>
    </row>
    <row r="116" spans="1:6" ht="18" customHeight="1">
      <c r="A116" s="150">
        <v>9</v>
      </c>
      <c r="B116" s="137" t="s">
        <v>784</v>
      </c>
      <c r="C116" s="151">
        <v>419</v>
      </c>
      <c r="D116" s="19"/>
      <c r="E116" s="58"/>
      <c r="F116" s="58"/>
    </row>
    <row r="117" spans="1:6" ht="18" customHeight="1">
      <c r="A117" s="150">
        <v>10</v>
      </c>
      <c r="B117" s="137" t="s">
        <v>190</v>
      </c>
      <c r="C117" s="151">
        <v>420</v>
      </c>
      <c r="D117" s="19"/>
      <c r="E117" s="58">
        <f>+'Thuyết Minh'!E551</f>
        <v>300000000</v>
      </c>
      <c r="F117" s="58">
        <f>+'Thuyết Minh'!E544</f>
        <v>300000000</v>
      </c>
    </row>
    <row r="118" spans="1:6" ht="18" customHeight="1">
      <c r="A118" s="150">
        <v>11</v>
      </c>
      <c r="B118" s="137" t="s">
        <v>193</v>
      </c>
      <c r="C118" s="151">
        <v>421</v>
      </c>
      <c r="D118" s="19"/>
      <c r="E118" s="58">
        <f>+'Thuyết Minh'!G551</f>
        <v>33538641344</v>
      </c>
      <c r="F118" s="58">
        <f>+'Thuyết Minh'!G544</f>
        <v>3016058910</v>
      </c>
    </row>
    <row r="119" spans="1:6" ht="18" customHeight="1">
      <c r="A119" s="150" t="s">
        <v>788</v>
      </c>
      <c r="B119" s="153" t="s">
        <v>785</v>
      </c>
      <c r="C119" s="151" t="s">
        <v>714</v>
      </c>
      <c r="D119" s="19"/>
      <c r="E119" s="58"/>
      <c r="F119" s="58"/>
    </row>
    <row r="120" spans="1:6" ht="18" customHeight="1">
      <c r="A120" s="150" t="s">
        <v>788</v>
      </c>
      <c r="B120" s="153" t="s">
        <v>786</v>
      </c>
      <c r="C120" s="151" t="s">
        <v>715</v>
      </c>
      <c r="D120" s="19"/>
      <c r="E120" s="58"/>
      <c r="F120" s="58"/>
    </row>
    <row r="121" spans="1:6" ht="18" customHeight="1">
      <c r="A121" s="150">
        <v>12</v>
      </c>
      <c r="B121" s="137" t="s">
        <v>787</v>
      </c>
      <c r="C121" s="151">
        <v>422</v>
      </c>
      <c r="D121" s="19"/>
      <c r="E121" s="58"/>
      <c r="F121" s="58"/>
    </row>
    <row r="122" spans="1:6" ht="18" customHeight="1">
      <c r="A122" s="149" t="s">
        <v>633</v>
      </c>
      <c r="B122" s="137" t="s">
        <v>709</v>
      </c>
      <c r="C122" s="151">
        <v>430</v>
      </c>
      <c r="D122" s="19"/>
      <c r="E122" s="58"/>
      <c r="F122" s="58"/>
    </row>
    <row r="123" spans="1:6" ht="18" customHeight="1">
      <c r="A123" s="150">
        <v>1</v>
      </c>
      <c r="B123" s="137" t="s">
        <v>744</v>
      </c>
      <c r="C123" s="151">
        <v>431</v>
      </c>
      <c r="D123" s="19"/>
      <c r="E123" s="58"/>
      <c r="F123" s="58"/>
    </row>
    <row r="124" spans="1:6" ht="18" customHeight="1">
      <c r="A124" s="150">
        <v>2</v>
      </c>
      <c r="B124" s="137" t="s">
        <v>745</v>
      </c>
      <c r="C124" s="151">
        <v>432</v>
      </c>
      <c r="D124" s="19"/>
      <c r="E124" s="58"/>
      <c r="F124" s="58"/>
    </row>
    <row r="125" spans="1:6" ht="19.5" customHeight="1">
      <c r="A125" s="149"/>
      <c r="B125" s="139" t="s">
        <v>58</v>
      </c>
      <c r="C125" s="138" t="s">
        <v>59</v>
      </c>
      <c r="D125" s="16"/>
      <c r="E125" s="17">
        <f>E104+E74</f>
        <v>336094045858</v>
      </c>
      <c r="F125" s="17">
        <f>F104+F74</f>
        <v>275811770686</v>
      </c>
    </row>
    <row r="126" spans="1:6" ht="6" customHeight="1"/>
    <row r="127" spans="1:6">
      <c r="E127" s="371" t="s">
        <v>1188</v>
      </c>
      <c r="F127" s="371"/>
    </row>
    <row r="128" spans="1:6" ht="15.75" customHeight="1">
      <c r="B128" s="372" t="s">
        <v>262</v>
      </c>
      <c r="C128" s="372"/>
      <c r="D128" s="372"/>
      <c r="E128" s="372" t="s">
        <v>254</v>
      </c>
      <c r="F128" s="372"/>
    </row>
    <row r="129" spans="2:6">
      <c r="E129" s="57">
        <f>+E125-E73</f>
        <v>0</v>
      </c>
      <c r="F129" s="57">
        <f>+F125-F73</f>
        <v>0</v>
      </c>
    </row>
    <row r="134" spans="2:6" ht="14.25" customHeight="1">
      <c r="B134" s="372" t="s">
        <v>1192</v>
      </c>
      <c r="C134" s="372"/>
      <c r="D134" s="372"/>
    </row>
  </sheetData>
  <mergeCells count="12">
    <mergeCell ref="E127:F127"/>
    <mergeCell ref="B128:D128"/>
    <mergeCell ref="E128:F128"/>
    <mergeCell ref="B134:D134"/>
    <mergeCell ref="C1:E1"/>
    <mergeCell ref="B2:C2"/>
    <mergeCell ref="B3:C3"/>
    <mergeCell ref="D3:F3"/>
    <mergeCell ref="A6:F6"/>
    <mergeCell ref="A7:F7"/>
    <mergeCell ref="A8:F8"/>
    <mergeCell ref="C4:F5"/>
  </mergeCells>
  <phoneticPr fontId="0" type="noConversion"/>
  <pageMargins left="0.5" right="0.25" top="0.25" bottom="0.25"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sheetPr codeName="Sheet4">
    <tabColor rgb="FFFF7C80"/>
  </sheetPr>
  <dimension ref="A1:K728"/>
  <sheetViews>
    <sheetView view="pageBreakPreview" topLeftCell="A721" workbookViewId="0">
      <selection activeCell="F733" sqref="F733"/>
    </sheetView>
  </sheetViews>
  <sheetFormatPr defaultRowHeight="18.75" customHeight="1"/>
  <cols>
    <col min="3" max="3" width="13.42578125" customWidth="1"/>
    <col min="4" max="4" width="13.7109375" customWidth="1"/>
    <col min="5" max="6" width="14" customWidth="1"/>
    <col min="7" max="7" width="14.28515625" customWidth="1"/>
    <col min="8" max="8" width="14" customWidth="1"/>
    <col min="9" max="9" width="20.5703125" bestFit="1" customWidth="1"/>
    <col min="10" max="10" width="18.140625" bestFit="1" customWidth="1"/>
    <col min="11" max="11" width="20.5703125" bestFit="1" customWidth="1"/>
  </cols>
  <sheetData>
    <row r="1" spans="1:8" ht="18.75" hidden="1" customHeight="1">
      <c r="A1" t="s">
        <v>115</v>
      </c>
      <c r="F1" s="390" t="s">
        <v>116</v>
      </c>
      <c r="G1" s="390"/>
    </row>
    <row r="2" spans="1:8" ht="18.75" hidden="1" customHeight="1">
      <c r="A2" t="s">
        <v>117</v>
      </c>
      <c r="E2" s="390" t="s">
        <v>118</v>
      </c>
      <c r="F2" s="390"/>
      <c r="G2" s="390"/>
      <c r="H2" s="390"/>
    </row>
    <row r="3" spans="1:8" ht="18.75" hidden="1" customHeight="1">
      <c r="A3" t="s">
        <v>119</v>
      </c>
      <c r="E3" s="390" t="s">
        <v>120</v>
      </c>
      <c r="F3" s="390"/>
      <c r="G3" s="390"/>
      <c r="H3" s="390"/>
    </row>
    <row r="4" spans="1:8" ht="18.75" hidden="1" customHeight="1"/>
    <row r="5" spans="1:8" ht="18.75" hidden="1" customHeight="1"/>
    <row r="6" spans="1:8" ht="18.75" hidden="1" customHeight="1"/>
    <row r="7" spans="1:8" ht="18.75" hidden="1" customHeight="1"/>
    <row r="8" spans="1:8" ht="18.75" hidden="1" customHeight="1"/>
    <row r="9" spans="1:8" ht="18.75" hidden="1" customHeight="1"/>
    <row r="10" spans="1:8" ht="18.75" hidden="1" customHeight="1"/>
    <row r="11" spans="1:8" ht="18.75" hidden="1" customHeight="1"/>
    <row r="12" spans="1:8" ht="18.75" hidden="1" customHeight="1"/>
    <row r="13" spans="1:8" ht="18.75" hidden="1" customHeight="1"/>
    <row r="14" spans="1:8" ht="18.75" hidden="1" customHeight="1"/>
    <row r="15" spans="1:8" ht="18.75" hidden="1" customHeight="1"/>
    <row r="16" spans="1:8" ht="18.75" hidden="1" customHeight="1"/>
    <row r="17" spans="1:7" ht="18.75" hidden="1" customHeight="1">
      <c r="A17" s="401" t="s">
        <v>121</v>
      </c>
      <c r="B17" s="401"/>
      <c r="C17" s="401"/>
      <c r="D17" s="401"/>
      <c r="E17" s="401"/>
      <c r="F17" s="401"/>
      <c r="G17" s="401"/>
    </row>
    <row r="18" spans="1:7" ht="18.75" hidden="1" customHeight="1">
      <c r="A18" s="401" t="s">
        <v>69</v>
      </c>
      <c r="B18" s="401"/>
      <c r="C18" s="401"/>
      <c r="D18" s="401"/>
      <c r="E18" s="401"/>
      <c r="F18" s="401"/>
      <c r="G18" s="401"/>
    </row>
    <row r="19" spans="1:7" ht="18.75" hidden="1" customHeight="1">
      <c r="A19" s="401" t="s">
        <v>256</v>
      </c>
      <c r="B19" s="401"/>
      <c r="C19" s="401"/>
      <c r="D19" s="401"/>
      <c r="E19" s="401"/>
      <c r="F19" s="401"/>
      <c r="G19" s="401"/>
    </row>
    <row r="20" spans="1:7" ht="18.75" hidden="1" customHeight="1"/>
    <row r="21" spans="1:7" ht="18.75" hidden="1" customHeight="1"/>
    <row r="22" spans="1:7" ht="18.75" hidden="1" customHeight="1"/>
    <row r="23" spans="1:7" ht="18.75" hidden="1" customHeight="1"/>
    <row r="24" spans="1:7" ht="18.75" hidden="1" customHeight="1"/>
    <row r="25" spans="1:7" ht="18.75" hidden="1" customHeight="1"/>
    <row r="26" spans="1:7" ht="18.75" hidden="1" customHeight="1"/>
    <row r="27" spans="1:7" ht="18.75" hidden="1" customHeight="1"/>
    <row r="28" spans="1:7" ht="18.75" hidden="1" customHeight="1"/>
    <row r="29" spans="1:7" ht="18.75" hidden="1" customHeight="1"/>
    <row r="30" spans="1:7" ht="18.75" hidden="1" customHeight="1"/>
    <row r="31" spans="1:7" ht="18.75" hidden="1" customHeight="1"/>
    <row r="32" spans="1:7" ht="18.75" hidden="1" customHeight="1"/>
    <row r="33" spans="1:8" ht="18.75" hidden="1" customHeight="1"/>
    <row r="34" spans="1:8" ht="18.75" hidden="1" customHeight="1"/>
    <row r="35" spans="1:8" ht="18.75" hidden="1" customHeight="1"/>
    <row r="36" spans="1:8" ht="18.75" hidden="1" customHeight="1"/>
    <row r="37" spans="1:8" ht="18.75" hidden="1" customHeight="1"/>
    <row r="38" spans="1:8" ht="18.75" hidden="1" customHeight="1"/>
    <row r="39" spans="1:8" ht="18.75" hidden="1" customHeight="1"/>
    <row r="40" spans="1:8" ht="18.75" hidden="1" customHeight="1"/>
    <row r="41" spans="1:8" ht="18.75" hidden="1" customHeight="1"/>
    <row r="42" spans="1:8" ht="18.75" hidden="1" customHeight="1"/>
    <row r="43" spans="1:8" ht="18.75" hidden="1" customHeight="1"/>
    <row r="44" spans="1:8" ht="18.75" hidden="1" customHeight="1"/>
    <row r="45" spans="1:8" ht="18.75" customHeight="1">
      <c r="A45" s="129" t="s">
        <v>115</v>
      </c>
      <c r="B45" s="129"/>
      <c r="C45" s="129"/>
      <c r="D45" s="129"/>
      <c r="E45" s="129"/>
      <c r="F45" s="400" t="s">
        <v>743</v>
      </c>
      <c r="G45" s="400"/>
      <c r="H45" s="129"/>
    </row>
    <row r="46" spans="1:8" ht="18.75" customHeight="1">
      <c r="A46" s="129" t="s">
        <v>117</v>
      </c>
      <c r="B46" s="129"/>
      <c r="C46" s="129"/>
      <c r="D46" s="129"/>
      <c r="E46" s="415" t="s">
        <v>717</v>
      </c>
      <c r="F46" s="415"/>
      <c r="G46" s="415"/>
      <c r="H46" s="415"/>
    </row>
    <row r="47" spans="1:8" ht="18.75" customHeight="1">
      <c r="A47" s="129" t="s">
        <v>122</v>
      </c>
      <c r="B47" s="129"/>
      <c r="C47" s="129"/>
      <c r="D47" s="129"/>
      <c r="E47" s="415"/>
      <c r="F47" s="415"/>
      <c r="G47" s="415"/>
      <c r="H47" s="415"/>
    </row>
    <row r="48" spans="1:8" ht="27.75" customHeight="1">
      <c r="A48" s="402" t="s">
        <v>123</v>
      </c>
      <c r="B48" s="402"/>
      <c r="C48" s="402"/>
      <c r="D48" s="402"/>
      <c r="E48" s="402"/>
      <c r="F48" s="402"/>
      <c r="G48" s="402"/>
    </row>
    <row r="49" spans="1:8" ht="18.75" customHeight="1">
      <c r="A49" s="390" t="s">
        <v>1180</v>
      </c>
      <c r="B49" s="390"/>
      <c r="C49" s="390"/>
      <c r="D49" s="390"/>
      <c r="E49" s="390"/>
      <c r="F49" s="390"/>
      <c r="G49" s="390"/>
    </row>
    <row r="51" spans="1:8" ht="18.75" customHeight="1">
      <c r="A51" t="s">
        <v>124</v>
      </c>
    </row>
    <row r="52" spans="1:8" ht="18.75" customHeight="1">
      <c r="A52" t="s">
        <v>1079</v>
      </c>
    </row>
    <row r="53" spans="1:8" ht="37.5" customHeight="1">
      <c r="A53" s="403" t="s">
        <v>1080</v>
      </c>
      <c r="B53" s="403"/>
      <c r="C53" s="403"/>
      <c r="D53" s="403"/>
      <c r="E53" s="403"/>
      <c r="F53" s="403"/>
      <c r="G53" s="403"/>
      <c r="H53" s="403"/>
    </row>
    <row r="54" spans="1:8" ht="18.75" customHeight="1">
      <c r="A54" s="403" t="s">
        <v>304</v>
      </c>
      <c r="B54" s="403"/>
      <c r="C54" s="403"/>
      <c r="D54" s="403"/>
      <c r="E54" s="403"/>
      <c r="F54" s="403"/>
      <c r="G54" s="403"/>
      <c r="H54" s="403"/>
    </row>
    <row r="55" spans="1:8" ht="45.75" customHeight="1">
      <c r="A55" s="393" t="s">
        <v>727</v>
      </c>
      <c r="B55" s="393"/>
      <c r="C55" s="393"/>
      <c r="D55" s="393"/>
      <c r="E55" s="393"/>
      <c r="F55" s="393"/>
      <c r="G55" s="393"/>
      <c r="H55" s="393"/>
    </row>
    <row r="56" spans="1:8" ht="18.75" customHeight="1">
      <c r="A56" s="404" t="s">
        <v>731</v>
      </c>
      <c r="B56" s="404"/>
      <c r="C56" s="404"/>
      <c r="D56" s="404"/>
      <c r="E56" s="404"/>
      <c r="F56" s="404"/>
      <c r="G56" s="404"/>
      <c r="H56" s="404"/>
    </row>
    <row r="57" spans="1:8" ht="18.75" customHeight="1">
      <c r="A57" t="s">
        <v>732</v>
      </c>
    </row>
    <row r="58" spans="1:8" ht="18.75" customHeight="1">
      <c r="A58" s="2" t="s">
        <v>728</v>
      </c>
    </row>
    <row r="59" spans="1:8" ht="27.75" customHeight="1">
      <c r="A59" s="389" t="s">
        <v>729</v>
      </c>
      <c r="B59" s="389"/>
      <c r="C59" s="389"/>
      <c r="D59" s="389"/>
      <c r="E59" s="389"/>
      <c r="F59" s="389"/>
      <c r="G59" s="389"/>
      <c r="H59" s="389"/>
    </row>
    <row r="60" spans="1:8" ht="30.75" customHeight="1">
      <c r="A60" s="389" t="s">
        <v>730</v>
      </c>
      <c r="B60" s="389"/>
      <c r="C60" s="389"/>
      <c r="D60" s="389"/>
      <c r="E60" s="389"/>
      <c r="F60" s="389"/>
      <c r="G60" s="389"/>
      <c r="H60" s="389"/>
    </row>
    <row r="61" spans="1:8" ht="18.75" customHeight="1">
      <c r="A61" t="s">
        <v>125</v>
      </c>
    </row>
    <row r="62" spans="1:8" ht="18.75" customHeight="1">
      <c r="A62" t="s">
        <v>1081</v>
      </c>
    </row>
    <row r="63" spans="1:8" ht="18.75" customHeight="1">
      <c r="A63" t="s">
        <v>1082</v>
      </c>
    </row>
    <row r="64" spans="1:8" ht="18.75" customHeight="1">
      <c r="A64" t="s">
        <v>126</v>
      </c>
    </row>
    <row r="65" spans="1:8" ht="18.75" customHeight="1">
      <c r="A65" t="s">
        <v>305</v>
      </c>
    </row>
    <row r="66" spans="1:8" ht="43.5" customHeight="1">
      <c r="A66" s="409" t="s">
        <v>733</v>
      </c>
      <c r="B66" s="409"/>
      <c r="C66" s="409"/>
      <c r="D66" s="409"/>
      <c r="E66" s="409"/>
      <c r="F66" s="409"/>
      <c r="G66" s="409"/>
      <c r="H66" s="409"/>
    </row>
    <row r="67" spans="1:8" ht="18.75" customHeight="1">
      <c r="A67" t="s">
        <v>127</v>
      </c>
    </row>
    <row r="68" spans="1:8" ht="30.75" customHeight="1">
      <c r="A68" s="389" t="s">
        <v>734</v>
      </c>
      <c r="B68" s="389"/>
      <c r="C68" s="389"/>
      <c r="D68" s="389"/>
      <c r="E68" s="389"/>
      <c r="F68" s="389"/>
      <c r="G68" s="389"/>
      <c r="H68" s="389"/>
    </row>
    <row r="69" spans="1:8" ht="18.75" customHeight="1">
      <c r="A69" t="s">
        <v>128</v>
      </c>
    </row>
    <row r="70" spans="1:8" ht="18.75" customHeight="1">
      <c r="A70" t="s">
        <v>129</v>
      </c>
    </row>
    <row r="71" spans="1:8" ht="18.75" customHeight="1">
      <c r="A71" s="2" t="s">
        <v>306</v>
      </c>
      <c r="B71" s="14"/>
      <c r="C71" s="14"/>
      <c r="D71" s="14"/>
      <c r="E71" s="14"/>
      <c r="F71" s="14"/>
      <c r="G71" s="14"/>
      <c r="H71" s="14"/>
    </row>
    <row r="72" spans="1:8" ht="31.5" customHeight="1">
      <c r="A72" s="389" t="s">
        <v>735</v>
      </c>
      <c r="B72" s="389"/>
      <c r="C72" s="389"/>
      <c r="D72" s="389"/>
      <c r="E72" s="389"/>
      <c r="F72" s="389"/>
      <c r="G72" s="389"/>
      <c r="H72" s="389"/>
    </row>
    <row r="73" spans="1:8" ht="18.75" customHeight="1">
      <c r="A73" t="s">
        <v>740</v>
      </c>
      <c r="B73" s="310"/>
      <c r="C73" s="310"/>
      <c r="D73" s="310"/>
      <c r="E73" s="310"/>
      <c r="F73" s="310"/>
      <c r="G73" s="310"/>
      <c r="H73" s="310"/>
    </row>
    <row r="74" spans="1:8" ht="18.75" customHeight="1">
      <c r="A74" s="2" t="s">
        <v>739</v>
      </c>
      <c r="B74" s="310"/>
      <c r="C74" s="310"/>
      <c r="D74" s="310"/>
      <c r="E74" s="310"/>
      <c r="F74" s="310"/>
      <c r="G74" s="310"/>
      <c r="H74" s="310"/>
    </row>
    <row r="75" spans="1:8" ht="18.75" customHeight="1">
      <c r="A75" t="s">
        <v>741</v>
      </c>
      <c r="B75" s="310"/>
      <c r="C75" s="310"/>
      <c r="D75" s="310"/>
      <c r="E75" s="310"/>
      <c r="F75" s="310"/>
      <c r="G75" s="310"/>
      <c r="H75" s="310"/>
    </row>
    <row r="76" spans="1:8" ht="31.5" customHeight="1">
      <c r="A76" s="389" t="s">
        <v>736</v>
      </c>
      <c r="B76" s="389"/>
      <c r="C76" s="389"/>
      <c r="D76" s="389"/>
      <c r="E76" s="389"/>
      <c r="F76" s="389"/>
      <c r="G76" s="389"/>
      <c r="H76" s="389"/>
    </row>
    <row r="77" spans="1:8" ht="52.5" customHeight="1">
      <c r="A77" s="389" t="s">
        <v>737</v>
      </c>
      <c r="B77" s="389"/>
      <c r="C77" s="389"/>
      <c r="D77" s="389"/>
      <c r="E77" s="389"/>
      <c r="F77" s="389"/>
      <c r="G77" s="389"/>
      <c r="H77" s="389"/>
    </row>
    <row r="78" spans="1:8" ht="18.75" customHeight="1">
      <c r="A78" t="s">
        <v>742</v>
      </c>
    </row>
    <row r="79" spans="1:8" s="14" customFormat="1" ht="42.75" customHeight="1">
      <c r="A79" s="389" t="s">
        <v>307</v>
      </c>
      <c r="B79" s="389"/>
      <c r="C79" s="389"/>
      <c r="D79" s="389"/>
      <c r="E79" s="389"/>
      <c r="F79" s="389"/>
      <c r="G79" s="389"/>
      <c r="H79" s="389"/>
    </row>
    <row r="80" spans="1:8" s="14" customFormat="1" ht="18.75" customHeight="1">
      <c r="A80" s="2" t="s">
        <v>308</v>
      </c>
    </row>
    <row r="81" spans="1:8" s="14" customFormat="1" ht="18.75" customHeight="1">
      <c r="A81" s="2" t="s">
        <v>309</v>
      </c>
    </row>
    <row r="82" spans="1:8" ht="18.75" customHeight="1">
      <c r="A82" t="s">
        <v>801</v>
      </c>
    </row>
    <row r="83" spans="1:8" ht="18.75" customHeight="1">
      <c r="A83" s="223" t="s">
        <v>738</v>
      </c>
    </row>
    <row r="84" spans="1:8" ht="37.5" customHeight="1">
      <c r="A84" s="389" t="s">
        <v>310</v>
      </c>
      <c r="B84" s="389"/>
      <c r="C84" s="389"/>
      <c r="D84" s="389"/>
      <c r="E84" s="389"/>
      <c r="F84" s="389"/>
      <c r="G84" s="389"/>
      <c r="H84" s="389"/>
    </row>
    <row r="85" spans="1:8" ht="38.25" customHeight="1">
      <c r="A85" s="389" t="s">
        <v>311</v>
      </c>
      <c r="B85" s="389"/>
      <c r="C85" s="389"/>
      <c r="D85" s="389"/>
      <c r="E85" s="389"/>
      <c r="F85" s="389"/>
      <c r="G85" s="389"/>
      <c r="H85" s="389"/>
    </row>
    <row r="86" spans="1:8" ht="18.75" customHeight="1">
      <c r="A86" s="223" t="s">
        <v>312</v>
      </c>
      <c r="B86" s="14"/>
      <c r="C86" s="14"/>
      <c r="D86" s="14"/>
      <c r="E86" s="14"/>
      <c r="F86" s="14"/>
      <c r="G86" s="14"/>
      <c r="H86" s="14"/>
    </row>
    <row r="87" spans="1:8" ht="36.75" customHeight="1">
      <c r="A87" s="389" t="s">
        <v>313</v>
      </c>
      <c r="B87" s="389"/>
      <c r="C87" s="389"/>
      <c r="D87" s="389"/>
      <c r="E87" s="389"/>
      <c r="F87" s="389"/>
      <c r="G87" s="389"/>
      <c r="H87" s="389"/>
    </row>
    <row r="88" spans="1:8" ht="18.75" customHeight="1">
      <c r="A88" s="14"/>
      <c r="B88" s="410" t="s">
        <v>314</v>
      </c>
      <c r="C88" s="410"/>
      <c r="D88" s="410"/>
      <c r="E88" s="410"/>
      <c r="F88" s="224" t="s">
        <v>619</v>
      </c>
      <c r="G88" s="310"/>
      <c r="H88" s="310"/>
    </row>
    <row r="89" spans="1:8" ht="18.75" customHeight="1">
      <c r="A89" s="14"/>
      <c r="B89" s="406" t="s">
        <v>315</v>
      </c>
      <c r="C89" s="406"/>
      <c r="D89" s="406"/>
      <c r="E89" s="406"/>
      <c r="F89" s="224" t="s">
        <v>316</v>
      </c>
      <c r="G89" s="310"/>
      <c r="H89" s="310"/>
    </row>
    <row r="90" spans="1:8" ht="18.75" customHeight="1">
      <c r="A90" s="14"/>
      <c r="B90" s="406" t="s">
        <v>317</v>
      </c>
      <c r="C90" s="406"/>
      <c r="D90" s="406"/>
      <c r="E90" s="406"/>
      <c r="F90" s="224" t="s">
        <v>316</v>
      </c>
      <c r="G90" s="310"/>
      <c r="H90" s="310"/>
    </row>
    <row r="91" spans="1:8" ht="18.75" customHeight="1">
      <c r="A91" s="14"/>
      <c r="B91" s="406" t="s">
        <v>318</v>
      </c>
      <c r="C91" s="406"/>
      <c r="D91" s="406"/>
      <c r="E91" s="406"/>
      <c r="F91" s="224" t="s">
        <v>319</v>
      </c>
      <c r="G91" s="310"/>
      <c r="H91" s="310"/>
    </row>
    <row r="92" spans="1:8" ht="18.75" customHeight="1">
      <c r="A92" s="14"/>
      <c r="B92" s="406" t="s">
        <v>320</v>
      </c>
      <c r="C92" s="406"/>
      <c r="D92" s="406"/>
      <c r="E92" s="406"/>
      <c r="F92" s="224" t="s">
        <v>321</v>
      </c>
      <c r="G92" s="310"/>
      <c r="H92" s="310"/>
    </row>
    <row r="93" spans="1:8" ht="18.75" customHeight="1">
      <c r="A93" s="14"/>
      <c r="B93" s="416" t="s">
        <v>324</v>
      </c>
      <c r="C93" s="406"/>
      <c r="D93" s="406"/>
      <c r="E93" s="406"/>
      <c r="F93" s="224" t="s">
        <v>322</v>
      </c>
      <c r="G93" s="310"/>
      <c r="H93" s="310"/>
    </row>
    <row r="94" spans="1:8" ht="36.75" customHeight="1">
      <c r="A94" s="389" t="s">
        <v>323</v>
      </c>
      <c r="B94" s="389"/>
      <c r="C94" s="389"/>
      <c r="D94" s="389"/>
      <c r="E94" s="389"/>
      <c r="F94" s="389"/>
      <c r="G94" s="389"/>
      <c r="H94" s="389"/>
    </row>
    <row r="95" spans="1:8" ht="19.5" customHeight="1">
      <c r="A95" s="404" t="s">
        <v>802</v>
      </c>
      <c r="B95" s="404"/>
      <c r="C95" s="404"/>
      <c r="D95" s="404"/>
      <c r="E95" s="404"/>
      <c r="F95" s="404"/>
      <c r="G95" s="404"/>
      <c r="H95" s="404"/>
    </row>
    <row r="96" spans="1:8" ht="51.75" customHeight="1">
      <c r="A96" s="389" t="s">
        <v>803</v>
      </c>
      <c r="B96" s="389"/>
      <c r="C96" s="389"/>
      <c r="D96" s="389"/>
      <c r="E96" s="389"/>
      <c r="F96" s="389"/>
      <c r="G96" s="389"/>
      <c r="H96" s="389"/>
    </row>
    <row r="97" spans="1:8" ht="18.75" customHeight="1">
      <c r="A97" s="404" t="s">
        <v>804</v>
      </c>
      <c r="B97" s="404"/>
      <c r="C97" s="404"/>
      <c r="D97" s="404"/>
      <c r="E97" s="404"/>
      <c r="F97" s="404"/>
      <c r="G97" s="404"/>
      <c r="H97" s="404"/>
    </row>
    <row r="98" spans="1:8" ht="42" customHeight="1">
      <c r="A98" s="389" t="s">
        <v>805</v>
      </c>
      <c r="B98" s="389"/>
      <c r="C98" s="389"/>
      <c r="D98" s="389"/>
      <c r="E98" s="389"/>
      <c r="F98" s="389"/>
      <c r="G98" s="389"/>
      <c r="H98" s="389"/>
    </row>
    <row r="99" spans="1:8" ht="18.75" customHeight="1">
      <c r="A99" s="404" t="s">
        <v>806</v>
      </c>
      <c r="B99" s="404"/>
      <c r="C99" s="404"/>
      <c r="D99" s="404"/>
      <c r="E99" s="404"/>
      <c r="F99" s="404"/>
      <c r="G99" s="404"/>
      <c r="H99" s="404"/>
    </row>
    <row r="100" spans="1:8" ht="39" customHeight="1">
      <c r="A100" s="389" t="s">
        <v>807</v>
      </c>
      <c r="B100" s="389"/>
      <c r="C100" s="389"/>
      <c r="D100" s="389"/>
      <c r="E100" s="389"/>
      <c r="F100" s="389"/>
      <c r="G100" s="389"/>
      <c r="H100" s="389"/>
    </row>
    <row r="101" spans="1:8" ht="18.75" customHeight="1">
      <c r="A101" s="404" t="s">
        <v>808</v>
      </c>
      <c r="B101" s="404"/>
      <c r="C101" s="404"/>
      <c r="D101" s="404"/>
      <c r="E101" s="404"/>
      <c r="F101" s="404"/>
      <c r="G101" s="404"/>
      <c r="H101" s="404"/>
    </row>
    <row r="102" spans="1:8" ht="34.5" customHeight="1">
      <c r="A102" s="389" t="s">
        <v>809</v>
      </c>
      <c r="B102" s="389"/>
      <c r="C102" s="389"/>
      <c r="D102" s="389"/>
      <c r="E102" s="389"/>
      <c r="F102" s="389"/>
      <c r="G102" s="389"/>
      <c r="H102" s="389"/>
    </row>
    <row r="103" spans="1:8" ht="18.75" customHeight="1">
      <c r="A103" s="404" t="s">
        <v>810</v>
      </c>
      <c r="B103" s="404"/>
      <c r="C103" s="404"/>
      <c r="D103" s="404"/>
      <c r="E103" s="404"/>
      <c r="F103" s="404"/>
      <c r="G103" s="404"/>
      <c r="H103" s="404"/>
    </row>
    <row r="104" spans="1:8" ht="42" customHeight="1">
      <c r="A104" s="389" t="s">
        <v>811</v>
      </c>
      <c r="B104" s="389"/>
      <c r="C104" s="389"/>
      <c r="D104" s="389"/>
      <c r="E104" s="389"/>
      <c r="F104" s="389"/>
      <c r="G104" s="389"/>
      <c r="H104" s="389"/>
    </row>
    <row r="105" spans="1:8" ht="18.75" customHeight="1">
      <c r="A105" t="s">
        <v>812</v>
      </c>
    </row>
    <row r="106" spans="1:8" ht="42" customHeight="1">
      <c r="A106" s="391" t="s">
        <v>591</v>
      </c>
      <c r="B106" s="391"/>
      <c r="C106" s="391"/>
      <c r="D106" s="391"/>
      <c r="E106" s="391"/>
      <c r="F106" s="391"/>
      <c r="G106" s="391"/>
      <c r="H106" s="391"/>
    </row>
    <row r="107" spans="1:8" ht="42" customHeight="1">
      <c r="A107" s="391" t="s">
        <v>592</v>
      </c>
      <c r="B107" s="391"/>
      <c r="C107" s="391"/>
      <c r="D107" s="391"/>
      <c r="E107" s="391"/>
      <c r="F107" s="391"/>
      <c r="G107" s="391"/>
      <c r="H107" s="391"/>
    </row>
    <row r="108" spans="1:8" ht="18.75" customHeight="1">
      <c r="A108" t="s">
        <v>813</v>
      </c>
      <c r="B108" s="311"/>
      <c r="C108" s="311"/>
      <c r="D108" s="311"/>
      <c r="E108" s="311"/>
      <c r="F108" s="311"/>
      <c r="G108" s="311"/>
      <c r="H108" s="311"/>
    </row>
    <row r="109" spans="1:8" ht="38.25" customHeight="1">
      <c r="A109" s="389" t="s">
        <v>814</v>
      </c>
      <c r="B109" s="389"/>
      <c r="C109" s="389"/>
      <c r="D109" s="389"/>
      <c r="E109" s="389"/>
      <c r="F109" s="389"/>
      <c r="G109" s="389"/>
      <c r="H109" s="389"/>
    </row>
    <row r="110" spans="1:8" ht="58.5" customHeight="1">
      <c r="A110" s="389" t="s">
        <v>815</v>
      </c>
      <c r="B110" s="389"/>
      <c r="C110" s="389"/>
      <c r="D110" s="389"/>
      <c r="E110" s="389"/>
      <c r="F110" s="389"/>
      <c r="G110" s="389"/>
      <c r="H110" s="389"/>
    </row>
    <row r="111" spans="1:8" ht="19.5" customHeight="1">
      <c r="A111" t="s">
        <v>816</v>
      </c>
      <c r="B111" s="311"/>
      <c r="C111" s="311"/>
      <c r="D111" s="311"/>
      <c r="E111" s="311"/>
      <c r="F111" s="311"/>
      <c r="G111" s="311"/>
      <c r="H111" s="311"/>
    </row>
    <row r="112" spans="1:8" ht="32.25" customHeight="1">
      <c r="A112" s="389" t="s">
        <v>817</v>
      </c>
      <c r="B112" s="389"/>
      <c r="C112" s="389"/>
      <c r="D112" s="389"/>
      <c r="E112" s="389"/>
      <c r="F112" s="389"/>
      <c r="G112" s="389"/>
      <c r="H112" s="389"/>
    </row>
    <row r="113" spans="1:8" ht="18.75" customHeight="1">
      <c r="A113" t="s">
        <v>818</v>
      </c>
      <c r="B113" s="310"/>
      <c r="C113" s="310"/>
      <c r="D113" s="310"/>
      <c r="E113" s="310"/>
      <c r="F113" s="310"/>
      <c r="G113" s="310"/>
      <c r="H113" s="310"/>
    </row>
    <row r="114" spans="1:8" ht="81" customHeight="1">
      <c r="A114" s="389" t="s">
        <v>819</v>
      </c>
      <c r="B114" s="389"/>
      <c r="C114" s="389"/>
      <c r="D114" s="389"/>
      <c r="E114" s="389"/>
      <c r="F114" s="389"/>
      <c r="G114" s="389"/>
      <c r="H114" s="389"/>
    </row>
    <row r="115" spans="1:8" ht="19.5" customHeight="1">
      <c r="A115" t="s">
        <v>820</v>
      </c>
      <c r="B115" s="310"/>
      <c r="C115" s="310"/>
      <c r="D115" s="310"/>
      <c r="E115" s="310"/>
      <c r="F115" s="310"/>
      <c r="G115" s="310"/>
      <c r="H115" s="310"/>
    </row>
    <row r="116" spans="1:8" ht="55.5" customHeight="1">
      <c r="A116" s="389" t="s">
        <v>821</v>
      </c>
      <c r="B116" s="389"/>
      <c r="C116" s="389"/>
      <c r="D116" s="389"/>
      <c r="E116" s="389"/>
      <c r="F116" s="389"/>
      <c r="G116" s="389"/>
      <c r="H116" s="389"/>
    </row>
    <row r="117" spans="1:8" ht="18.75" customHeight="1">
      <c r="A117" t="s">
        <v>822</v>
      </c>
    </row>
    <row r="118" spans="1:8" ht="18.75" customHeight="1">
      <c r="A118" s="389" t="s">
        <v>593</v>
      </c>
      <c r="B118" s="389"/>
      <c r="C118" s="389"/>
      <c r="D118" s="389"/>
      <c r="E118" s="389"/>
      <c r="F118" s="389"/>
      <c r="G118" s="389"/>
      <c r="H118" s="389"/>
    </row>
    <row r="119" spans="1:8" ht="30.75" customHeight="1">
      <c r="A119" s="389" t="s">
        <v>594</v>
      </c>
      <c r="B119" s="389"/>
      <c r="C119" s="389"/>
      <c r="D119" s="389"/>
      <c r="E119" s="389"/>
      <c r="F119" s="389"/>
      <c r="G119" s="389"/>
      <c r="H119" s="389"/>
    </row>
    <row r="120" spans="1:8" ht="30.75" customHeight="1">
      <c r="A120" s="389" t="s">
        <v>595</v>
      </c>
      <c r="B120" s="389"/>
      <c r="C120" s="389"/>
      <c r="D120" s="389"/>
      <c r="E120" s="389"/>
      <c r="F120" s="389"/>
      <c r="G120" s="389"/>
      <c r="H120" s="389"/>
    </row>
    <row r="121" spans="1:8" ht="30.75" customHeight="1">
      <c r="A121" s="389" t="s">
        <v>823</v>
      </c>
      <c r="B121" s="389"/>
      <c r="C121" s="389"/>
      <c r="D121" s="389"/>
      <c r="E121" s="389"/>
      <c r="F121" s="389"/>
      <c r="G121" s="389"/>
      <c r="H121" s="389"/>
    </row>
    <row r="122" spans="1:8" ht="51.75" customHeight="1">
      <c r="A122" s="389" t="s">
        <v>824</v>
      </c>
      <c r="B122" s="389"/>
      <c r="C122" s="389"/>
      <c r="D122" s="389"/>
      <c r="E122" s="389"/>
      <c r="F122" s="389"/>
      <c r="G122" s="389"/>
      <c r="H122" s="389"/>
    </row>
    <row r="123" spans="1:8" ht="18.75" customHeight="1">
      <c r="A123" t="s">
        <v>825</v>
      </c>
    </row>
    <row r="124" spans="1:8" ht="18.75" customHeight="1">
      <c r="A124" s="225" t="s">
        <v>598</v>
      </c>
    </row>
    <row r="125" spans="1:8" ht="18.75" customHeight="1">
      <c r="A125" s="391" t="s">
        <v>596</v>
      </c>
      <c r="B125" s="391"/>
      <c r="C125" s="391"/>
      <c r="D125" s="391"/>
      <c r="E125" s="391"/>
      <c r="F125" s="391"/>
      <c r="G125" s="391"/>
      <c r="H125" s="391"/>
    </row>
    <row r="126" spans="1:8" ht="18.75" customHeight="1">
      <c r="A126" s="391" t="s">
        <v>325</v>
      </c>
      <c r="B126" s="391"/>
      <c r="C126" s="391"/>
      <c r="D126" s="391"/>
      <c r="E126" s="391"/>
      <c r="F126" s="391"/>
      <c r="G126" s="391"/>
      <c r="H126" s="391"/>
    </row>
    <row r="127" spans="1:8" ht="18.75" customHeight="1">
      <c r="A127" s="391" t="s">
        <v>326</v>
      </c>
      <c r="B127" s="391"/>
      <c r="C127" s="391"/>
      <c r="D127" s="391"/>
      <c r="E127" s="391"/>
      <c r="F127" s="391"/>
      <c r="G127" s="391"/>
      <c r="H127" s="391"/>
    </row>
    <row r="128" spans="1:8" ht="18.75" customHeight="1">
      <c r="A128" s="391" t="s">
        <v>327</v>
      </c>
      <c r="B128" s="391"/>
      <c r="C128" s="391"/>
      <c r="D128" s="391"/>
      <c r="E128" s="391"/>
      <c r="F128" s="391"/>
      <c r="G128" s="391"/>
      <c r="H128" s="391"/>
    </row>
    <row r="129" spans="1:8" ht="18.75" customHeight="1">
      <c r="A129" s="391" t="s">
        <v>328</v>
      </c>
      <c r="B129" s="391"/>
      <c r="C129" s="391"/>
      <c r="D129" s="391"/>
      <c r="E129" s="391"/>
      <c r="F129" s="391"/>
      <c r="G129" s="391"/>
      <c r="H129" s="391"/>
    </row>
    <row r="130" spans="1:8" ht="18.75" customHeight="1">
      <c r="A130" s="391" t="s">
        <v>599</v>
      </c>
      <c r="B130" s="391"/>
      <c r="C130" s="391"/>
      <c r="D130" s="391"/>
      <c r="E130" s="391"/>
      <c r="F130" s="391"/>
      <c r="G130" s="391"/>
      <c r="H130" s="391"/>
    </row>
    <row r="131" spans="1:8" ht="30.75" customHeight="1">
      <c r="A131" s="391" t="s">
        <v>597</v>
      </c>
      <c r="B131" s="391"/>
      <c r="C131" s="391"/>
      <c r="D131" s="391"/>
      <c r="E131" s="391"/>
      <c r="F131" s="391"/>
      <c r="G131" s="391"/>
      <c r="H131" s="391"/>
    </row>
    <row r="132" spans="1:8" ht="18.75" customHeight="1">
      <c r="A132" t="s">
        <v>600</v>
      </c>
    </row>
    <row r="133" spans="1:8" ht="54.75" customHeight="1">
      <c r="A133" s="391" t="s">
        <v>601</v>
      </c>
      <c r="B133" s="391"/>
      <c r="C133" s="391"/>
      <c r="D133" s="391"/>
      <c r="E133" s="391"/>
      <c r="F133" s="391"/>
      <c r="G133" s="391"/>
      <c r="H133" s="391"/>
    </row>
    <row r="134" spans="1:8" ht="18.75" customHeight="1">
      <c r="A134" s="391" t="s">
        <v>329</v>
      </c>
      <c r="B134" s="391"/>
      <c r="C134" s="391"/>
      <c r="D134" s="391"/>
      <c r="E134" s="391"/>
      <c r="F134" s="391"/>
      <c r="G134" s="391"/>
      <c r="H134" s="391"/>
    </row>
    <row r="135" spans="1:8" ht="18.75" customHeight="1">
      <c r="A135" s="391" t="s">
        <v>330</v>
      </c>
      <c r="B135" s="391"/>
      <c r="C135" s="391"/>
      <c r="D135" s="391"/>
      <c r="E135" s="391"/>
      <c r="F135" s="391"/>
      <c r="G135" s="391"/>
      <c r="H135" s="391"/>
    </row>
    <row r="136" spans="1:8" ht="18.75" customHeight="1">
      <c r="A136" s="391" t="s">
        <v>331</v>
      </c>
      <c r="B136" s="391"/>
      <c r="C136" s="391"/>
      <c r="D136" s="391"/>
      <c r="E136" s="391"/>
      <c r="F136" s="391"/>
      <c r="G136" s="391"/>
      <c r="H136" s="391"/>
    </row>
    <row r="137" spans="1:8" ht="18.75" customHeight="1">
      <c r="A137" s="391" t="s">
        <v>332</v>
      </c>
      <c r="B137" s="391"/>
      <c r="C137" s="391"/>
      <c r="D137" s="391"/>
      <c r="E137" s="391"/>
      <c r="F137" s="391"/>
      <c r="G137" s="391"/>
      <c r="H137" s="391"/>
    </row>
    <row r="138" spans="1:8" ht="18.75" customHeight="1">
      <c r="A138" t="s">
        <v>602</v>
      </c>
    </row>
    <row r="139" spans="1:8" ht="36.75" customHeight="1">
      <c r="A139" s="391" t="s">
        <v>603</v>
      </c>
      <c r="B139" s="391"/>
      <c r="C139" s="391"/>
      <c r="D139" s="391"/>
      <c r="E139" s="391"/>
      <c r="F139" s="391"/>
      <c r="G139" s="391"/>
      <c r="H139" s="391"/>
    </row>
    <row r="140" spans="1:8" ht="18.75" customHeight="1">
      <c r="A140" s="391" t="s">
        <v>333</v>
      </c>
      <c r="B140" s="391"/>
      <c r="C140" s="391"/>
      <c r="D140" s="391"/>
      <c r="E140" s="391"/>
      <c r="F140" s="391"/>
      <c r="G140" s="391"/>
      <c r="H140" s="391"/>
    </row>
    <row r="141" spans="1:8" ht="18.75" customHeight="1">
      <c r="A141" s="391" t="s">
        <v>334</v>
      </c>
      <c r="B141" s="391"/>
      <c r="C141" s="391"/>
      <c r="D141" s="391"/>
      <c r="E141" s="391"/>
      <c r="F141" s="391"/>
      <c r="G141" s="391"/>
      <c r="H141" s="391"/>
    </row>
    <row r="142" spans="1:8" ht="18.75" customHeight="1">
      <c r="A142" s="396" t="s">
        <v>604</v>
      </c>
      <c r="B142" s="396"/>
      <c r="C142" s="396"/>
      <c r="D142" s="396"/>
      <c r="E142" s="396"/>
      <c r="F142" s="396"/>
      <c r="G142" s="396"/>
      <c r="H142" s="396"/>
    </row>
    <row r="143" spans="1:8" ht="18.75" customHeight="1">
      <c r="A143" s="396" t="s">
        <v>827</v>
      </c>
      <c r="B143" s="396"/>
      <c r="C143" s="396"/>
      <c r="D143" s="396"/>
      <c r="E143" s="396"/>
      <c r="F143" s="396"/>
      <c r="G143" s="396"/>
      <c r="H143" s="396"/>
    </row>
    <row r="144" spans="1:8" ht="32.25" customHeight="1">
      <c r="A144" s="391" t="s">
        <v>826</v>
      </c>
      <c r="B144" s="391"/>
      <c r="C144" s="391"/>
      <c r="D144" s="391"/>
      <c r="E144" s="391"/>
      <c r="F144" s="391"/>
      <c r="G144" s="391"/>
      <c r="H144" s="391"/>
    </row>
    <row r="145" spans="1:8" ht="18.75" customHeight="1">
      <c r="A145" s="396" t="s">
        <v>828</v>
      </c>
      <c r="B145" s="396"/>
      <c r="C145" s="396"/>
      <c r="D145" s="396"/>
      <c r="E145" s="396"/>
      <c r="F145" s="396"/>
      <c r="G145" s="396"/>
      <c r="H145" s="396"/>
    </row>
    <row r="146" spans="1:8" ht="43.5" customHeight="1">
      <c r="A146" s="391" t="s">
        <v>829</v>
      </c>
      <c r="B146" s="391"/>
      <c r="C146" s="391"/>
      <c r="D146" s="391"/>
      <c r="E146" s="391"/>
      <c r="F146" s="391"/>
      <c r="G146" s="391"/>
      <c r="H146" s="391"/>
    </row>
    <row r="147" spans="1:8" ht="18.75" customHeight="1">
      <c r="A147" s="396" t="s">
        <v>830</v>
      </c>
      <c r="B147" s="396"/>
      <c r="C147" s="396"/>
      <c r="D147" s="396"/>
      <c r="E147" s="396"/>
      <c r="F147" s="396"/>
      <c r="G147" s="396"/>
      <c r="H147" s="396"/>
    </row>
    <row r="148" spans="1:8" ht="30.75" customHeight="1">
      <c r="A148" s="391" t="s">
        <v>831</v>
      </c>
      <c r="B148" s="391"/>
      <c r="C148" s="391"/>
      <c r="D148" s="391"/>
      <c r="E148" s="391"/>
      <c r="F148" s="391"/>
      <c r="G148" s="391"/>
      <c r="H148" s="391"/>
    </row>
    <row r="149" spans="1:8" ht="18.75" customHeight="1">
      <c r="A149" s="396" t="s">
        <v>832</v>
      </c>
      <c r="B149" s="396"/>
      <c r="C149" s="396"/>
      <c r="D149" s="396"/>
      <c r="E149" s="396"/>
      <c r="F149" s="396"/>
      <c r="G149" s="396"/>
      <c r="H149" s="396"/>
    </row>
    <row r="150" spans="1:8" ht="59.25" customHeight="1">
      <c r="A150" s="391" t="s">
        <v>833</v>
      </c>
      <c r="B150" s="391"/>
      <c r="C150" s="391"/>
      <c r="D150" s="391"/>
      <c r="E150" s="391"/>
      <c r="F150" s="391"/>
      <c r="G150" s="391"/>
      <c r="H150" s="391"/>
    </row>
    <row r="151" spans="1:8" ht="18.75" customHeight="1">
      <c r="A151" s="396" t="s">
        <v>834</v>
      </c>
      <c r="B151" s="396"/>
      <c r="C151" s="396"/>
      <c r="D151" s="396"/>
      <c r="E151" s="396"/>
      <c r="F151" s="396"/>
      <c r="G151" s="396"/>
      <c r="H151" s="396"/>
    </row>
    <row r="152" spans="1:8" ht="39" customHeight="1">
      <c r="A152" s="391" t="s">
        <v>835</v>
      </c>
      <c r="B152" s="391"/>
      <c r="C152" s="391"/>
      <c r="D152" s="391"/>
      <c r="E152" s="391"/>
      <c r="F152" s="391"/>
      <c r="G152" s="391"/>
      <c r="H152" s="391"/>
    </row>
    <row r="153" spans="1:8" ht="65.25" customHeight="1">
      <c r="A153" s="391" t="s">
        <v>836</v>
      </c>
      <c r="B153" s="391"/>
      <c r="C153" s="391"/>
      <c r="D153" s="391"/>
      <c r="E153" s="391"/>
      <c r="F153" s="391"/>
      <c r="G153" s="391"/>
      <c r="H153" s="391"/>
    </row>
    <row r="154" spans="1:8" ht="18.75" customHeight="1">
      <c r="A154" t="s">
        <v>837</v>
      </c>
    </row>
    <row r="155" spans="1:8" ht="30.75" customHeight="1">
      <c r="A155" s="391" t="s">
        <v>605</v>
      </c>
      <c r="B155" s="391"/>
      <c r="C155" s="391"/>
      <c r="D155" s="391"/>
      <c r="E155" s="391"/>
      <c r="F155" s="391"/>
      <c r="G155" s="391"/>
      <c r="H155" s="391"/>
    </row>
    <row r="156" spans="1:8" ht="30.75" customHeight="1">
      <c r="A156" s="391" t="s">
        <v>606</v>
      </c>
      <c r="B156" s="391"/>
      <c r="C156" s="391"/>
      <c r="D156" s="391"/>
      <c r="E156" s="391"/>
      <c r="F156" s="391"/>
      <c r="G156" s="391"/>
      <c r="H156" s="391"/>
    </row>
    <row r="157" spans="1:8" ht="18.75" customHeight="1">
      <c r="A157" t="s">
        <v>838</v>
      </c>
      <c r="B157" s="311"/>
      <c r="C157" s="311"/>
      <c r="D157" s="311"/>
      <c r="E157" s="311"/>
      <c r="F157" s="311"/>
      <c r="G157" s="311"/>
      <c r="H157" s="311"/>
    </row>
    <row r="158" spans="1:8" ht="18.75" customHeight="1">
      <c r="A158" t="s">
        <v>130</v>
      </c>
    </row>
    <row r="159" spans="1:8" ht="18.75" customHeight="1">
      <c r="G159" s="390" t="s">
        <v>131</v>
      </c>
      <c r="H159" s="390"/>
    </row>
    <row r="160" spans="1:8" ht="18.75" customHeight="1">
      <c r="A160" t="s">
        <v>132</v>
      </c>
      <c r="G160" s="309" t="s">
        <v>133</v>
      </c>
      <c r="H160" s="309" t="s">
        <v>134</v>
      </c>
    </row>
    <row r="161" spans="1:8" s="2" customFormat="1" ht="18.75" customHeight="1">
      <c r="A161" s="2" t="s">
        <v>135</v>
      </c>
      <c r="G161" s="83">
        <f>3413502280+120150000</f>
        <v>3533652280</v>
      </c>
      <c r="H161" s="83">
        <v>1858573535</v>
      </c>
    </row>
    <row r="162" spans="1:8" s="2" customFormat="1" ht="18.75" customHeight="1">
      <c r="A162" s="2" t="s">
        <v>839</v>
      </c>
      <c r="G162" s="83">
        <v>1558350222</v>
      </c>
      <c r="H162" s="83">
        <v>189922996</v>
      </c>
    </row>
    <row r="163" spans="1:8" s="2" customFormat="1" ht="18.75" customHeight="1">
      <c r="A163" s="2" t="s">
        <v>136</v>
      </c>
      <c r="G163" s="83"/>
      <c r="H163" s="83"/>
    </row>
    <row r="164" spans="1:8" ht="18.75" customHeight="1">
      <c r="A164" s="379" t="s">
        <v>137</v>
      </c>
      <c r="B164" s="379"/>
      <c r="E164" s="14"/>
      <c r="F164" s="14"/>
      <c r="G164" s="281">
        <f>SUM(G161:G163)</f>
        <v>5092002502</v>
      </c>
      <c r="H164" s="281">
        <f>SUM(H161:H163)</f>
        <v>2048496531</v>
      </c>
    </row>
    <row r="165" spans="1:8" ht="18.75" customHeight="1">
      <c r="A165" t="s">
        <v>840</v>
      </c>
      <c r="E165" s="407" t="s">
        <v>133</v>
      </c>
      <c r="F165" s="407"/>
      <c r="G165" s="411" t="s">
        <v>134</v>
      </c>
      <c r="H165" s="411"/>
    </row>
    <row r="166" spans="1:8" s="2" customFormat="1" ht="18.75" customHeight="1">
      <c r="A166" s="2" t="s">
        <v>841</v>
      </c>
      <c r="E166" s="211" t="s">
        <v>846</v>
      </c>
      <c r="F166" s="282" t="s">
        <v>847</v>
      </c>
      <c r="G166" s="211" t="s">
        <v>846</v>
      </c>
      <c r="H166" s="282" t="s">
        <v>847</v>
      </c>
    </row>
    <row r="167" spans="1:8" s="2" customFormat="1" ht="18.75" customHeight="1">
      <c r="A167" s="2" t="s">
        <v>842</v>
      </c>
      <c r="E167" s="226"/>
      <c r="F167" s="226"/>
      <c r="G167" s="226"/>
      <c r="H167" s="226"/>
    </row>
    <row r="168" spans="1:8" s="2" customFormat="1" ht="18.75" customHeight="1">
      <c r="A168" s="2" t="s">
        <v>843</v>
      </c>
      <c r="E168" s="226"/>
      <c r="F168" s="226"/>
      <c r="G168" s="226"/>
      <c r="H168" s="226"/>
    </row>
    <row r="169" spans="1:8" s="2" customFormat="1" ht="18.75" customHeight="1">
      <c r="A169" s="2" t="s">
        <v>1085</v>
      </c>
      <c r="E169" s="226">
        <v>17332570000</v>
      </c>
      <c r="F169" s="226"/>
      <c r="G169" s="226"/>
      <c r="H169" s="226">
        <v>17332570000</v>
      </c>
    </row>
    <row r="170" spans="1:8" s="2" customFormat="1" ht="52.5" customHeight="1">
      <c r="A170" s="389" t="s">
        <v>1086</v>
      </c>
      <c r="B170" s="389"/>
      <c r="C170" s="389"/>
      <c r="D170" s="389"/>
      <c r="E170" s="226"/>
      <c r="F170" s="226"/>
      <c r="G170" s="226"/>
      <c r="H170" s="226"/>
    </row>
    <row r="171" spans="1:8" s="2" customFormat="1" ht="18.75" customHeight="1">
      <c r="A171" s="2" t="s">
        <v>844</v>
      </c>
      <c r="E171" s="226"/>
      <c r="F171" s="226"/>
      <c r="G171" s="226"/>
      <c r="H171" s="226"/>
    </row>
    <row r="172" spans="1:8" s="2" customFormat="1" ht="18.75" customHeight="1">
      <c r="A172" s="2" t="s">
        <v>1083</v>
      </c>
      <c r="E172" s="226">
        <v>17980000000</v>
      </c>
      <c r="F172" s="226"/>
      <c r="G172" s="226"/>
      <c r="H172" s="226"/>
    </row>
    <row r="173" spans="1:8" s="2" customFormat="1" ht="41.25" customHeight="1">
      <c r="A173" s="389" t="s">
        <v>1084</v>
      </c>
      <c r="B173" s="389"/>
      <c r="C173" s="389"/>
      <c r="D173" s="389"/>
      <c r="E173" s="226"/>
      <c r="F173" s="226"/>
      <c r="G173" s="226"/>
      <c r="H173" s="226"/>
    </row>
    <row r="174" spans="1:8" s="2" customFormat="1" ht="20.25" customHeight="1">
      <c r="A174" s="2" t="s">
        <v>1087</v>
      </c>
      <c r="B174" s="310"/>
      <c r="C174" s="310"/>
      <c r="D174" s="310"/>
      <c r="E174" s="226">
        <v>6904500000</v>
      </c>
      <c r="F174" s="226"/>
      <c r="G174" s="226"/>
      <c r="H174" s="226"/>
    </row>
    <row r="175" spans="1:8" s="2" customFormat="1" ht="54" customHeight="1">
      <c r="A175" s="389" t="s">
        <v>1088</v>
      </c>
      <c r="B175" s="389"/>
      <c r="C175" s="389"/>
      <c r="D175" s="389"/>
      <c r="E175" s="226"/>
      <c r="F175" s="226"/>
      <c r="G175" s="226"/>
      <c r="H175" s="226"/>
    </row>
    <row r="176" spans="1:8" s="2" customFormat="1" ht="33" customHeight="1">
      <c r="A176" s="389" t="s">
        <v>845</v>
      </c>
      <c r="B176" s="389"/>
      <c r="C176" s="389"/>
      <c r="D176" s="389"/>
      <c r="E176" s="226"/>
      <c r="F176" s="226"/>
      <c r="G176" s="226"/>
      <c r="H176" s="226"/>
    </row>
    <row r="177" spans="1:8" s="2" customFormat="1" ht="34.5" customHeight="1">
      <c r="A177" s="389" t="s">
        <v>848</v>
      </c>
      <c r="B177" s="389"/>
      <c r="C177" s="389"/>
      <c r="D177" s="389"/>
      <c r="E177" s="226"/>
      <c r="F177" s="226"/>
      <c r="G177" s="226"/>
      <c r="H177" s="226"/>
    </row>
    <row r="178" spans="1:8" s="2" customFormat="1" ht="33.75" customHeight="1">
      <c r="A178" s="389" t="s">
        <v>849</v>
      </c>
      <c r="B178" s="389"/>
      <c r="C178" s="389"/>
      <c r="D178" s="389"/>
      <c r="E178" s="226"/>
      <c r="F178" s="226"/>
      <c r="G178" s="226"/>
      <c r="H178" s="226"/>
    </row>
    <row r="179" spans="1:8" ht="18.75" customHeight="1">
      <c r="A179" s="379" t="s">
        <v>137</v>
      </c>
      <c r="B179" s="379"/>
      <c r="E179" s="283">
        <f>SUM(E167:E178)</f>
        <v>42217070000</v>
      </c>
      <c r="F179" s="283">
        <f t="shared" ref="F179:H179" si="0">SUM(F167:F178)</f>
        <v>0</v>
      </c>
      <c r="G179" s="283">
        <f t="shared" si="0"/>
        <v>0</v>
      </c>
      <c r="H179" s="283">
        <f t="shared" si="0"/>
        <v>17332570000</v>
      </c>
    </row>
    <row r="180" spans="1:8" ht="18.75" customHeight="1">
      <c r="A180" s="227" t="s">
        <v>850</v>
      </c>
      <c r="B180" s="315"/>
      <c r="E180" s="55"/>
      <c r="F180" s="55"/>
      <c r="G180" s="309" t="s">
        <v>133</v>
      </c>
      <c r="H180" s="309" t="s">
        <v>134</v>
      </c>
    </row>
    <row r="181" spans="1:8" ht="18.75" customHeight="1">
      <c r="A181" s="306" t="s">
        <v>851</v>
      </c>
      <c r="B181" s="315"/>
      <c r="E181" s="55"/>
      <c r="F181" s="55"/>
      <c r="G181" s="243"/>
      <c r="H181" s="243"/>
    </row>
    <row r="182" spans="1:8" ht="18.75" customHeight="1">
      <c r="A182" s="284" t="s">
        <v>1089</v>
      </c>
      <c r="B182" s="315"/>
      <c r="E182" s="55"/>
      <c r="F182" s="55"/>
      <c r="G182" s="243">
        <v>246692829</v>
      </c>
      <c r="H182" s="243">
        <v>261140563</v>
      </c>
    </row>
    <row r="183" spans="1:8" ht="18.75" customHeight="1">
      <c r="A183" s="284" t="s">
        <v>1160</v>
      </c>
      <c r="B183" s="315"/>
      <c r="E183" s="55"/>
      <c r="F183" s="55"/>
      <c r="G183" s="243">
        <v>39672000</v>
      </c>
      <c r="H183" s="243"/>
    </row>
    <row r="184" spans="1:8" ht="18.75" customHeight="1">
      <c r="A184" s="284" t="s">
        <v>1090</v>
      </c>
      <c r="B184" s="315"/>
      <c r="E184" s="55"/>
      <c r="F184" s="55"/>
      <c r="G184" s="243">
        <v>800000</v>
      </c>
      <c r="H184" s="243">
        <v>33892000</v>
      </c>
    </row>
    <row r="185" spans="1:8" ht="18.75" customHeight="1">
      <c r="A185" s="284" t="s">
        <v>1161</v>
      </c>
      <c r="B185" s="315"/>
      <c r="E185" s="55"/>
      <c r="F185" s="55"/>
      <c r="G185" s="243">
        <v>2024000</v>
      </c>
      <c r="H185" s="243"/>
    </row>
    <row r="186" spans="1:8" ht="18.75" customHeight="1">
      <c r="A186" s="284" t="s">
        <v>1162</v>
      </c>
      <c r="B186" s="315"/>
      <c r="E186" s="55"/>
      <c r="F186" s="55"/>
      <c r="G186" s="243">
        <v>9042000</v>
      </c>
      <c r="H186" s="243"/>
    </row>
    <row r="187" spans="1:8" ht="18.75" customHeight="1">
      <c r="A187" s="284" t="s">
        <v>1091</v>
      </c>
      <c r="B187" s="315"/>
      <c r="E187" s="55"/>
      <c r="F187" s="55"/>
      <c r="G187" s="243">
        <v>38700000</v>
      </c>
      <c r="H187" s="243">
        <v>56600300</v>
      </c>
    </row>
    <row r="188" spans="1:8" ht="18.75" customHeight="1">
      <c r="A188" s="284" t="s">
        <v>1163</v>
      </c>
      <c r="B188" s="315"/>
      <c r="E188" s="55"/>
      <c r="F188" s="55"/>
      <c r="G188" s="243">
        <v>11700000000</v>
      </c>
      <c r="H188" s="243"/>
    </row>
    <row r="189" spans="1:8" ht="18.75" customHeight="1">
      <c r="A189" s="284" t="s">
        <v>1092</v>
      </c>
      <c r="B189" s="315"/>
      <c r="E189" s="55"/>
      <c r="F189" s="55"/>
      <c r="G189" s="243">
        <v>17673235</v>
      </c>
      <c r="H189" s="243">
        <v>24005778</v>
      </c>
    </row>
    <row r="190" spans="1:8" ht="18.75" customHeight="1">
      <c r="A190" s="284" t="s">
        <v>1093</v>
      </c>
      <c r="B190" s="315"/>
      <c r="E190" s="55"/>
      <c r="F190" s="55"/>
      <c r="G190" s="243">
        <v>32495000</v>
      </c>
      <c r="H190" s="243">
        <v>51535000</v>
      </c>
    </row>
    <row r="191" spans="1:8" ht="18.75" customHeight="1">
      <c r="A191" s="284" t="s">
        <v>1164</v>
      </c>
      <c r="B191" s="315"/>
      <c r="E191" s="55"/>
      <c r="F191" s="55"/>
      <c r="G191" s="243">
        <v>349524436</v>
      </c>
      <c r="H191" s="243"/>
    </row>
    <row r="192" spans="1:8" ht="18.75" customHeight="1">
      <c r="A192" s="284" t="s">
        <v>1181</v>
      </c>
      <c r="B192" s="315"/>
      <c r="E192" s="55"/>
      <c r="F192" s="55"/>
      <c r="G192" s="243">
        <v>340000000</v>
      </c>
      <c r="H192" s="243"/>
    </row>
    <row r="193" spans="1:8" ht="18.75" customHeight="1">
      <c r="A193" s="284" t="s">
        <v>1094</v>
      </c>
      <c r="B193" s="315"/>
      <c r="E193" s="55"/>
      <c r="F193" s="55"/>
      <c r="G193" s="243"/>
      <c r="H193" s="243">
        <v>7140000</v>
      </c>
    </row>
    <row r="194" spans="1:8" ht="18.75" customHeight="1">
      <c r="A194" s="284" t="s">
        <v>1095</v>
      </c>
      <c r="B194" s="315"/>
      <c r="E194" s="55"/>
      <c r="F194" s="55"/>
      <c r="G194" s="243"/>
      <c r="H194" s="243">
        <v>7763000</v>
      </c>
    </row>
    <row r="195" spans="1:8" ht="18.75" customHeight="1">
      <c r="A195" s="284" t="s">
        <v>1096</v>
      </c>
      <c r="B195" s="315"/>
      <c r="E195" s="55"/>
      <c r="F195" s="55"/>
      <c r="G195" s="243"/>
      <c r="H195" s="243">
        <v>39444745</v>
      </c>
    </row>
    <row r="196" spans="1:8" ht="18.75" customHeight="1">
      <c r="A196" s="284" t="s">
        <v>1097</v>
      </c>
      <c r="B196" s="315"/>
      <c r="E196" s="55"/>
      <c r="F196" s="55"/>
      <c r="G196" s="243">
        <v>155000000</v>
      </c>
      <c r="H196" s="243">
        <v>155000000</v>
      </c>
    </row>
    <row r="197" spans="1:8" ht="18.75" customHeight="1">
      <c r="A197" s="284" t="s">
        <v>1098</v>
      </c>
      <c r="B197" s="315"/>
      <c r="E197" s="55"/>
      <c r="F197" s="55"/>
      <c r="G197" s="243"/>
      <c r="H197" s="243">
        <v>12108000</v>
      </c>
    </row>
    <row r="198" spans="1:8" ht="18.75" customHeight="1">
      <c r="A198" s="284" t="s">
        <v>1099</v>
      </c>
      <c r="B198" s="315"/>
      <c r="E198" s="55"/>
      <c r="F198" s="55"/>
      <c r="G198" s="243">
        <v>24571619</v>
      </c>
      <c r="H198" s="243">
        <v>23100000</v>
      </c>
    </row>
    <row r="199" spans="1:8" ht="18.75" customHeight="1">
      <c r="A199" s="284" t="s">
        <v>1100</v>
      </c>
      <c r="B199" s="315"/>
      <c r="E199" s="55"/>
      <c r="F199" s="55"/>
      <c r="G199" s="243"/>
      <c r="H199" s="243">
        <v>38863636</v>
      </c>
    </row>
    <row r="200" spans="1:8" ht="18.75" customHeight="1">
      <c r="A200" s="284" t="s">
        <v>1101</v>
      </c>
      <c r="B200" s="315"/>
      <c r="E200" s="55"/>
      <c r="F200" s="55"/>
      <c r="G200" s="243"/>
      <c r="H200" s="243">
        <v>10000000</v>
      </c>
    </row>
    <row r="201" spans="1:8" ht="18.75" customHeight="1">
      <c r="A201" s="284" t="s">
        <v>1102</v>
      </c>
      <c r="B201" s="315"/>
      <c r="E201" s="55"/>
      <c r="F201" s="55"/>
      <c r="G201" s="243"/>
      <c r="H201" s="243">
        <v>295000000</v>
      </c>
    </row>
    <row r="202" spans="1:8" ht="18.75" customHeight="1">
      <c r="A202" s="284" t="s">
        <v>1103</v>
      </c>
      <c r="B202" s="315"/>
      <c r="E202" s="55"/>
      <c r="F202" s="55"/>
      <c r="G202" s="243"/>
      <c r="H202" s="243">
        <v>1697818182</v>
      </c>
    </row>
    <row r="203" spans="1:8" ht="18.75" customHeight="1">
      <c r="A203" s="284" t="s">
        <v>1104</v>
      </c>
      <c r="B203" s="315"/>
      <c r="E203" s="55"/>
      <c r="F203" s="55"/>
      <c r="G203" s="243"/>
      <c r="H203" s="243">
        <v>10800000</v>
      </c>
    </row>
    <row r="204" spans="1:8" ht="18.75" customHeight="1">
      <c r="A204" s="284" t="s">
        <v>1105</v>
      </c>
      <c r="B204" s="315"/>
      <c r="E204" s="55"/>
      <c r="F204" s="55"/>
      <c r="G204" s="243">
        <v>20000000</v>
      </c>
      <c r="H204" s="243">
        <v>20000000</v>
      </c>
    </row>
    <row r="205" spans="1:8" ht="18.75" customHeight="1">
      <c r="A205" s="284" t="s">
        <v>1106</v>
      </c>
      <c r="B205" s="315"/>
      <c r="E205" s="55"/>
      <c r="F205" s="55"/>
      <c r="G205" s="243">
        <v>46400000</v>
      </c>
      <c r="H205" s="243">
        <v>54000000</v>
      </c>
    </row>
    <row r="206" spans="1:8" ht="18.75" customHeight="1">
      <c r="A206" s="284" t="s">
        <v>1107</v>
      </c>
      <c r="B206" s="315"/>
      <c r="E206" s="55"/>
      <c r="F206" s="55"/>
      <c r="G206" s="243"/>
      <c r="H206" s="243">
        <v>973000000</v>
      </c>
    </row>
    <row r="207" spans="1:8" ht="18.75" customHeight="1">
      <c r="A207" s="284" t="s">
        <v>1182</v>
      </c>
      <c r="B207" s="315"/>
      <c r="E207" s="55"/>
      <c r="F207" s="55"/>
      <c r="G207" s="243">
        <v>34000000</v>
      </c>
      <c r="H207" s="243"/>
    </row>
    <row r="208" spans="1:8" ht="18.75" customHeight="1">
      <c r="A208" s="284" t="s">
        <v>1166</v>
      </c>
      <c r="B208" s="315"/>
      <c r="E208" s="55"/>
      <c r="F208" s="55"/>
      <c r="G208" s="243">
        <v>253700000</v>
      </c>
      <c r="H208" s="243"/>
    </row>
    <row r="209" spans="1:9" ht="18.75" customHeight="1">
      <c r="A209" s="284" t="s">
        <v>1183</v>
      </c>
      <c r="B209" s="315"/>
      <c r="E209" s="55"/>
      <c r="F209" s="55"/>
      <c r="G209" s="243">
        <v>90000000</v>
      </c>
      <c r="H209" s="243"/>
    </row>
    <row r="210" spans="1:9" ht="18.75" customHeight="1">
      <c r="A210" s="284" t="s">
        <v>1165</v>
      </c>
      <c r="B210" s="315"/>
      <c r="E210" s="55"/>
      <c r="F210" s="55"/>
      <c r="G210" s="243">
        <v>50750000</v>
      </c>
      <c r="H210" s="243"/>
    </row>
    <row r="211" spans="1:9" ht="18.75" customHeight="1">
      <c r="A211" s="284" t="s">
        <v>853</v>
      </c>
      <c r="B211" s="315"/>
      <c r="E211" s="55"/>
      <c r="F211" s="55"/>
      <c r="G211" s="243">
        <v>293380967</v>
      </c>
      <c r="H211" s="243">
        <v>22924750</v>
      </c>
      <c r="I211" s="97"/>
    </row>
    <row r="212" spans="1:9" ht="18.75" customHeight="1">
      <c r="A212" s="2" t="s">
        <v>854</v>
      </c>
      <c r="B212" s="315"/>
      <c r="E212" s="55"/>
      <c r="F212" s="55"/>
      <c r="G212" s="283"/>
      <c r="H212" s="243"/>
    </row>
    <row r="213" spans="1:9" ht="18.75" customHeight="1">
      <c r="A213" s="2" t="s">
        <v>852</v>
      </c>
      <c r="B213" s="315"/>
      <c r="E213" s="55"/>
      <c r="F213" s="55"/>
      <c r="G213" s="283"/>
      <c r="H213" s="243"/>
    </row>
    <row r="214" spans="1:9" ht="18.75" customHeight="1">
      <c r="A214" s="2" t="s">
        <v>853</v>
      </c>
      <c r="B214" s="315"/>
      <c r="E214" s="55"/>
      <c r="F214" s="55"/>
      <c r="G214" s="283"/>
      <c r="H214" s="243"/>
    </row>
    <row r="215" spans="1:9" ht="18.75" customHeight="1">
      <c r="A215" s="2" t="s">
        <v>855</v>
      </c>
      <c r="B215" s="315"/>
      <c r="E215" s="55"/>
      <c r="F215" s="55"/>
      <c r="G215" s="283"/>
      <c r="H215" s="243"/>
    </row>
    <row r="216" spans="1:9" ht="18.75" customHeight="1">
      <c r="A216" s="2"/>
      <c r="B216" s="315" t="s">
        <v>137</v>
      </c>
      <c r="E216" s="55"/>
      <c r="F216" s="55"/>
      <c r="G216" s="285">
        <f>SUM(G181:G215)</f>
        <v>13744426086</v>
      </c>
      <c r="H216" s="285">
        <f>SUM(H181:H215)</f>
        <v>3794135954</v>
      </c>
      <c r="I216" s="94"/>
    </row>
    <row r="217" spans="1:9" ht="18.75" customHeight="1">
      <c r="A217" s="14" t="s">
        <v>856</v>
      </c>
      <c r="B217" s="315"/>
      <c r="E217" s="407" t="s">
        <v>133</v>
      </c>
      <c r="F217" s="407"/>
      <c r="G217" s="408" t="s">
        <v>134</v>
      </c>
      <c r="H217" s="408"/>
      <c r="I217" s="94"/>
    </row>
    <row r="218" spans="1:9" ht="18.75" customHeight="1">
      <c r="A218" s="2" t="s">
        <v>857</v>
      </c>
      <c r="B218" s="315"/>
      <c r="E218" s="244" t="s">
        <v>265</v>
      </c>
      <c r="F218" s="245" t="s">
        <v>847</v>
      </c>
      <c r="G218" s="244" t="s">
        <v>265</v>
      </c>
      <c r="H218" s="245" t="s">
        <v>847</v>
      </c>
    </row>
    <row r="219" spans="1:9" ht="18.75" customHeight="1">
      <c r="A219" s="2" t="s">
        <v>858</v>
      </c>
      <c r="B219" s="315"/>
      <c r="E219" s="246"/>
      <c r="F219" s="246"/>
      <c r="G219" s="246"/>
      <c r="H219" s="246"/>
    </row>
    <row r="220" spans="1:9" ht="18.75" customHeight="1">
      <c r="A220" s="2" t="s">
        <v>859</v>
      </c>
      <c r="B220" s="315"/>
      <c r="E220" s="246"/>
      <c r="F220" s="246"/>
      <c r="G220" s="246"/>
      <c r="H220" s="246"/>
    </row>
    <row r="221" spans="1:9" ht="18.75" customHeight="1">
      <c r="A221" s="2" t="s">
        <v>860</v>
      </c>
      <c r="B221" s="315"/>
      <c r="E221" s="246"/>
      <c r="F221" s="246"/>
      <c r="G221" s="246"/>
      <c r="H221" s="246"/>
    </row>
    <row r="222" spans="1:9" ht="18.75" customHeight="1">
      <c r="A222" s="2" t="s">
        <v>861</v>
      </c>
      <c r="B222" s="315"/>
      <c r="E222" s="246"/>
      <c r="F222" s="246"/>
      <c r="G222" s="246"/>
      <c r="H222" s="246"/>
    </row>
    <row r="223" spans="1:9" ht="18.75" customHeight="1">
      <c r="A223" s="2" t="s">
        <v>862</v>
      </c>
      <c r="B223" s="315"/>
      <c r="E223" s="246"/>
      <c r="F223" s="246"/>
      <c r="G223" s="246"/>
      <c r="H223" s="246"/>
    </row>
    <row r="224" spans="1:9" ht="18.75" customHeight="1">
      <c r="A224" s="2" t="s">
        <v>863</v>
      </c>
      <c r="B224" s="315"/>
      <c r="E224" s="246"/>
      <c r="F224" s="246"/>
      <c r="G224" s="246"/>
      <c r="H224" s="246"/>
    </row>
    <row r="225" spans="1:10" ht="18.75" customHeight="1">
      <c r="A225" s="2" t="s">
        <v>864</v>
      </c>
      <c r="B225" s="315"/>
      <c r="E225" s="345">
        <v>866408480</v>
      </c>
      <c r="F225" s="276"/>
      <c r="G225" s="345">
        <v>1234037270</v>
      </c>
      <c r="H225" s="246"/>
    </row>
    <row r="226" spans="1:10" ht="18.75" customHeight="1">
      <c r="A226" s="2" t="s">
        <v>1108</v>
      </c>
      <c r="B226" s="315"/>
      <c r="E226" s="276"/>
      <c r="F226" s="276"/>
      <c r="G226" s="276"/>
      <c r="H226" s="246"/>
    </row>
    <row r="227" spans="1:10" ht="18.75" customHeight="1">
      <c r="A227" s="2" t="s">
        <v>858</v>
      </c>
      <c r="B227" s="315"/>
      <c r="E227" s="276"/>
      <c r="F227" s="276"/>
      <c r="G227" s="276"/>
      <c r="H227" s="246"/>
    </row>
    <row r="228" spans="1:10" ht="18.75" customHeight="1">
      <c r="A228" s="2" t="s">
        <v>859</v>
      </c>
      <c r="B228" s="315"/>
      <c r="E228" s="276"/>
      <c r="F228" s="276"/>
      <c r="G228" s="276"/>
      <c r="H228" s="246"/>
    </row>
    <row r="229" spans="1:10" ht="18.75" customHeight="1">
      <c r="A229" s="2" t="s">
        <v>860</v>
      </c>
      <c r="B229" s="315"/>
      <c r="E229" s="276"/>
      <c r="F229" s="276"/>
      <c r="G229" s="276"/>
      <c r="H229" s="246"/>
    </row>
    <row r="230" spans="1:10" ht="18.75" customHeight="1">
      <c r="A230" s="2" t="s">
        <v>861</v>
      </c>
      <c r="B230" s="315"/>
      <c r="E230" s="345">
        <v>3051952727</v>
      </c>
      <c r="F230" s="276"/>
      <c r="G230" s="345">
        <v>3653644630</v>
      </c>
      <c r="H230" s="246"/>
    </row>
    <row r="231" spans="1:10" ht="18.75" customHeight="1">
      <c r="A231" s="2" t="s">
        <v>862</v>
      </c>
      <c r="B231" s="315"/>
      <c r="E231" s="246"/>
      <c r="F231" s="246"/>
      <c r="G231" s="246"/>
      <c r="H231" s="246"/>
    </row>
    <row r="232" spans="1:10" ht="18.75" customHeight="1">
      <c r="A232" s="2" t="s">
        <v>863</v>
      </c>
      <c r="B232" s="315"/>
      <c r="E232" s="246"/>
      <c r="F232" s="246"/>
      <c r="G232" s="246"/>
      <c r="H232" s="246"/>
    </row>
    <row r="233" spans="1:10" ht="18.75" customHeight="1">
      <c r="A233" s="2" t="s">
        <v>864</v>
      </c>
      <c r="B233" s="315"/>
      <c r="E233" s="246"/>
      <c r="F233" s="246"/>
      <c r="G233" s="246"/>
      <c r="H233" s="246"/>
    </row>
    <row r="234" spans="1:10" ht="18.75" customHeight="1">
      <c r="A234" s="2"/>
      <c r="B234" s="315" t="s">
        <v>137</v>
      </c>
      <c r="E234" s="277">
        <f>SUM(E219:E233)</f>
        <v>3918361207</v>
      </c>
      <c r="F234" s="277">
        <f t="shared" ref="F234:H234" si="1">SUM(F219:F233)</f>
        <v>0</v>
      </c>
      <c r="G234" s="277">
        <f t="shared" si="1"/>
        <v>4887681900</v>
      </c>
      <c r="H234" s="247">
        <f t="shared" si="1"/>
        <v>0</v>
      </c>
    </row>
    <row r="235" spans="1:10" ht="18.75" customHeight="1">
      <c r="A235" s="14" t="s">
        <v>865</v>
      </c>
      <c r="B235" s="315"/>
      <c r="E235" s="55"/>
      <c r="F235" s="55"/>
      <c r="G235" s="55"/>
      <c r="H235" s="55"/>
    </row>
    <row r="236" spans="1:10" ht="18.75" customHeight="1">
      <c r="A236" s="14" t="s">
        <v>1109</v>
      </c>
      <c r="B236" s="315"/>
      <c r="E236" s="55"/>
      <c r="F236" s="55"/>
      <c r="G236" s="55"/>
      <c r="H236" s="55"/>
    </row>
    <row r="237" spans="1:10" ht="18.75" customHeight="1">
      <c r="A237" t="s">
        <v>1110</v>
      </c>
      <c r="E237" s="380" t="s">
        <v>133</v>
      </c>
      <c r="F237" s="380"/>
      <c r="G237" s="423" t="s">
        <v>134</v>
      </c>
      <c r="H237" s="423"/>
      <c r="J237" s="94"/>
    </row>
    <row r="238" spans="1:10" ht="18.75" customHeight="1">
      <c r="A238" s="2" t="s">
        <v>871</v>
      </c>
      <c r="E238" s="318" t="s">
        <v>846</v>
      </c>
      <c r="F238" s="318" t="s">
        <v>847</v>
      </c>
      <c r="G238" s="318" t="s">
        <v>846</v>
      </c>
      <c r="H238" s="318" t="s">
        <v>847</v>
      </c>
      <c r="J238" s="94"/>
    </row>
    <row r="239" spans="1:10" s="2" customFormat="1" ht="18.75" customHeight="1">
      <c r="A239" s="2" t="s">
        <v>138</v>
      </c>
      <c r="E239" s="83">
        <v>7581265888</v>
      </c>
      <c r="F239" s="83"/>
      <c r="G239" s="83">
        <v>7264289644</v>
      </c>
    </row>
    <row r="240" spans="1:10" s="2" customFormat="1" ht="18.75" customHeight="1">
      <c r="A240" s="2" t="s">
        <v>139</v>
      </c>
      <c r="E240" s="83"/>
      <c r="F240" s="83"/>
      <c r="G240" s="83">
        <v>102531902</v>
      </c>
    </row>
    <row r="241" spans="1:8" s="2" customFormat="1" ht="18.75" customHeight="1">
      <c r="A241" s="2" t="s">
        <v>140</v>
      </c>
      <c r="E241" s="83">
        <v>5491469501</v>
      </c>
      <c r="F241" s="83"/>
      <c r="G241" s="83">
        <v>766439719</v>
      </c>
    </row>
    <row r="242" spans="1:8" s="2" customFormat="1" ht="18.75" customHeight="1">
      <c r="A242" s="2" t="s">
        <v>866</v>
      </c>
      <c r="E242" s="83"/>
      <c r="F242" s="83"/>
      <c r="G242" s="83"/>
      <c r="H242" s="83"/>
    </row>
    <row r="243" spans="1:8" s="2" customFormat="1" ht="18.75" customHeight="1">
      <c r="A243" s="2" t="s">
        <v>867</v>
      </c>
      <c r="E243" s="83"/>
      <c r="F243" s="83"/>
      <c r="G243" s="83"/>
      <c r="H243" s="83"/>
    </row>
    <row r="244" spans="1:8" s="2" customFormat="1" ht="48" customHeight="1">
      <c r="A244" s="389" t="s">
        <v>868</v>
      </c>
      <c r="B244" s="389"/>
      <c r="C244" s="389"/>
      <c r="D244" s="389"/>
      <c r="E244" s="83"/>
      <c r="F244" s="83"/>
      <c r="G244" s="83"/>
      <c r="H244" s="83"/>
    </row>
    <row r="245" spans="1:8" s="2" customFormat="1" ht="32.25" customHeight="1">
      <c r="A245" s="389" t="s">
        <v>869</v>
      </c>
      <c r="B245" s="389"/>
      <c r="C245" s="389"/>
      <c r="D245" s="389"/>
      <c r="E245" s="83"/>
      <c r="F245" s="83"/>
      <c r="G245" s="83"/>
      <c r="H245" s="83"/>
    </row>
    <row r="246" spans="1:8" s="2" customFormat="1" ht="30.75" customHeight="1">
      <c r="A246" s="389" t="s">
        <v>870</v>
      </c>
      <c r="B246" s="389"/>
      <c r="C246" s="389"/>
      <c r="D246" s="389"/>
      <c r="E246" s="83"/>
      <c r="F246" s="83"/>
      <c r="G246" s="83"/>
      <c r="H246" s="83"/>
    </row>
    <row r="247" spans="1:8" ht="18.75" customHeight="1">
      <c r="A247" s="390" t="s">
        <v>141</v>
      </c>
      <c r="B247" s="390"/>
      <c r="C247" s="390"/>
      <c r="E247" s="281">
        <f>SUM(E239:E246)</f>
        <v>13072735389</v>
      </c>
      <c r="F247" s="281">
        <f t="shared" ref="F247" si="2">SUM(F239:F246)</f>
        <v>0</v>
      </c>
      <c r="G247" s="281">
        <f>SUM(G239:G246)</f>
        <v>8133261265</v>
      </c>
      <c r="H247" s="281">
        <f>SUM(H239:H246)</f>
        <v>0</v>
      </c>
    </row>
    <row r="248" spans="1:8" ht="18.75" customHeight="1">
      <c r="A248" t="s">
        <v>1111</v>
      </c>
      <c r="B248" s="309"/>
      <c r="C248" s="309"/>
      <c r="E248" s="380" t="s">
        <v>133</v>
      </c>
      <c r="F248" s="380"/>
      <c r="G248" s="423" t="s">
        <v>134</v>
      </c>
      <c r="H248" s="423"/>
    </row>
    <row r="249" spans="1:8" ht="27.75" customHeight="1">
      <c r="A249" s="2" t="s">
        <v>872</v>
      </c>
      <c r="B249" s="309"/>
      <c r="C249" s="309"/>
      <c r="E249" s="208" t="s">
        <v>846</v>
      </c>
      <c r="F249" s="203" t="s">
        <v>874</v>
      </c>
      <c r="G249" s="208" t="s">
        <v>846</v>
      </c>
      <c r="H249" s="203" t="s">
        <v>874</v>
      </c>
    </row>
    <row r="250" spans="1:8" ht="32.25" customHeight="1">
      <c r="A250" s="389" t="s">
        <v>873</v>
      </c>
      <c r="B250" s="389"/>
      <c r="C250" s="389"/>
      <c r="D250" s="389"/>
      <c r="E250" s="14"/>
      <c r="F250" s="14"/>
      <c r="G250" s="133"/>
      <c r="H250" s="133"/>
    </row>
    <row r="251" spans="1:8" ht="18.75" customHeight="1">
      <c r="A251" s="309"/>
      <c r="B251" s="309"/>
      <c r="C251" s="309" t="s">
        <v>137</v>
      </c>
      <c r="E251" s="14"/>
      <c r="F251" s="14"/>
      <c r="G251" s="133"/>
      <c r="H251" s="133"/>
    </row>
    <row r="252" spans="1:8" ht="30" customHeight="1">
      <c r="A252" s="389" t="s">
        <v>875</v>
      </c>
      <c r="B252" s="389"/>
      <c r="C252" s="389"/>
      <c r="D252" s="389"/>
      <c r="E252" s="14"/>
      <c r="F252" s="14"/>
      <c r="G252" s="133" t="s">
        <v>133</v>
      </c>
      <c r="H252" s="133" t="s">
        <v>134</v>
      </c>
    </row>
    <row r="253" spans="1:8" ht="18.75" customHeight="1">
      <c r="A253" s="2" t="s">
        <v>876</v>
      </c>
      <c r="B253" s="309"/>
      <c r="C253" s="309"/>
      <c r="E253" s="14"/>
      <c r="F253" s="14"/>
      <c r="G253" s="133"/>
      <c r="H253" s="133"/>
    </row>
    <row r="254" spans="1:8" ht="18.75" customHeight="1">
      <c r="A254" s="2" t="s">
        <v>1167</v>
      </c>
      <c r="B254" s="309"/>
      <c r="C254" s="309"/>
      <c r="E254" s="14"/>
      <c r="F254" s="14"/>
      <c r="G254" s="346">
        <v>11800000000</v>
      </c>
      <c r="H254" s="133"/>
    </row>
    <row r="255" spans="1:8" ht="18.75" customHeight="1">
      <c r="A255" s="2" t="s">
        <v>877</v>
      </c>
      <c r="B255" s="309"/>
      <c r="C255" s="309"/>
      <c r="E255" s="14"/>
      <c r="F255" s="14"/>
      <c r="G255" s="133"/>
      <c r="H255" s="133"/>
    </row>
    <row r="256" spans="1:8" ht="18.75" customHeight="1">
      <c r="A256" s="309"/>
      <c r="B256" s="309"/>
      <c r="C256" s="309" t="s">
        <v>137</v>
      </c>
      <c r="E256" s="14"/>
      <c r="F256" s="14"/>
      <c r="G256" s="133">
        <f>SUM(G253:G255)</f>
        <v>11800000000</v>
      </c>
      <c r="H256" s="133">
        <f>SUM(H253:H255)</f>
        <v>0</v>
      </c>
    </row>
    <row r="257" spans="1:10" ht="18.75" customHeight="1">
      <c r="A257" t="s">
        <v>1112</v>
      </c>
      <c r="G257" s="227"/>
      <c r="H257" s="227"/>
    </row>
    <row r="258" spans="1:10" ht="35.25" customHeight="1">
      <c r="A258" s="385" t="s">
        <v>142</v>
      </c>
      <c r="B258" s="385"/>
      <c r="C258" s="385"/>
      <c r="D258" s="201" t="s">
        <v>143</v>
      </c>
      <c r="E258" s="201" t="s">
        <v>144</v>
      </c>
      <c r="F258" s="201" t="s">
        <v>145</v>
      </c>
      <c r="G258" s="201" t="s">
        <v>146</v>
      </c>
      <c r="H258" s="201" t="s">
        <v>147</v>
      </c>
    </row>
    <row r="259" spans="1:10" ht="18.75" customHeight="1">
      <c r="A259" s="98" t="s">
        <v>148</v>
      </c>
      <c r="B259" s="98"/>
      <c r="C259" s="98"/>
      <c r="D259" s="228"/>
      <c r="E259" s="228"/>
      <c r="F259" s="228"/>
      <c r="G259" s="228"/>
      <c r="H259" s="228"/>
    </row>
    <row r="260" spans="1:10" ht="18.75" customHeight="1">
      <c r="A260" s="99" t="s">
        <v>149</v>
      </c>
      <c r="B260" s="100"/>
      <c r="C260" s="101"/>
      <c r="D260" s="121">
        <v>129424758957</v>
      </c>
      <c r="E260" s="121">
        <v>25759589860</v>
      </c>
      <c r="F260" s="121">
        <v>103555282931</v>
      </c>
      <c r="G260" s="121">
        <v>9914452362</v>
      </c>
      <c r="H260" s="121">
        <f>SUM(D260:G260)</f>
        <v>268654084110</v>
      </c>
    </row>
    <row r="261" spans="1:10" s="2" customFormat="1" ht="18.75" customHeight="1">
      <c r="A261" s="4" t="s">
        <v>150</v>
      </c>
      <c r="B261" s="1"/>
      <c r="C261" s="5"/>
      <c r="D261" s="122">
        <v>19517863056</v>
      </c>
      <c r="E261" s="122">
        <v>1119538618</v>
      </c>
      <c r="F261" s="122"/>
      <c r="G261" s="122">
        <v>73500000</v>
      </c>
      <c r="H261" s="122">
        <f t="shared" ref="H261:H266" si="3">+SUM(D261:G261)</f>
        <v>20710901674</v>
      </c>
    </row>
    <row r="262" spans="1:10" s="2" customFormat="1" ht="18.75" customHeight="1">
      <c r="A262" s="4" t="s">
        <v>151</v>
      </c>
      <c r="B262" s="1"/>
      <c r="C262" s="5"/>
      <c r="D262" s="122"/>
      <c r="E262" s="122"/>
      <c r="F262" s="122"/>
      <c r="G262" s="122"/>
      <c r="H262" s="122">
        <f t="shared" si="3"/>
        <v>0</v>
      </c>
    </row>
    <row r="263" spans="1:10" s="2" customFormat="1" ht="18.75" customHeight="1">
      <c r="A263" s="4" t="s">
        <v>293</v>
      </c>
      <c r="B263" s="1"/>
      <c r="C263" s="5"/>
      <c r="D263" s="123"/>
      <c r="E263" s="122"/>
      <c r="F263" s="122">
        <v>28773569930</v>
      </c>
      <c r="G263" s="122"/>
      <c r="H263" s="122">
        <f t="shared" si="3"/>
        <v>28773569930</v>
      </c>
    </row>
    <row r="264" spans="1:10" s="2" customFormat="1" ht="18.75" customHeight="1">
      <c r="A264" s="4" t="s">
        <v>153</v>
      </c>
      <c r="B264" s="1"/>
      <c r="C264" s="5"/>
      <c r="D264" s="123"/>
      <c r="E264" s="123"/>
      <c r="F264" s="229"/>
      <c r="G264" s="123"/>
      <c r="H264" s="122">
        <f t="shared" si="3"/>
        <v>0</v>
      </c>
    </row>
    <row r="265" spans="1:10" s="2" customFormat="1" ht="18.75" customHeight="1">
      <c r="A265" s="4" t="s">
        <v>154</v>
      </c>
      <c r="B265" s="1"/>
      <c r="C265" s="5"/>
      <c r="D265" s="229"/>
      <c r="E265" s="229">
        <v>-1380900000</v>
      </c>
      <c r="F265" s="229">
        <v>-34651171411</v>
      </c>
      <c r="G265" s="123"/>
      <c r="H265" s="122">
        <f t="shared" si="3"/>
        <v>-36032071411</v>
      </c>
    </row>
    <row r="266" spans="1:10" s="2" customFormat="1" ht="18.75" customHeight="1">
      <c r="A266" s="4" t="s">
        <v>155</v>
      </c>
      <c r="B266" s="1"/>
      <c r="C266" s="5"/>
      <c r="D266" s="229"/>
      <c r="E266" s="229"/>
      <c r="F266" s="123"/>
      <c r="G266" s="123"/>
      <c r="H266" s="122">
        <f t="shared" si="3"/>
        <v>0</v>
      </c>
    </row>
    <row r="267" spans="1:10" s="14" customFormat="1" ht="18.75" customHeight="1">
      <c r="A267" s="13" t="s">
        <v>156</v>
      </c>
      <c r="B267" s="230"/>
      <c r="C267" s="231"/>
      <c r="D267" s="121">
        <f>SUM(D260:D266)</f>
        <v>148942622013</v>
      </c>
      <c r="E267" s="121">
        <f>SUM(E260:E266)</f>
        <v>25498228478</v>
      </c>
      <c r="F267" s="121">
        <f>SUM(F260:F266)</f>
        <v>97677681450</v>
      </c>
      <c r="G267" s="121">
        <f>SUM(G260:G266)</f>
        <v>9987952362</v>
      </c>
      <c r="H267" s="121">
        <f>SUM(H260:H266)</f>
        <v>282106484303</v>
      </c>
      <c r="J267" s="232"/>
    </row>
    <row r="268" spans="1:10" s="2" customFormat="1" ht="18.75" customHeight="1">
      <c r="A268" s="4" t="s">
        <v>157</v>
      </c>
      <c r="B268" s="1"/>
      <c r="C268" s="5"/>
      <c r="D268" s="122"/>
      <c r="E268" s="122"/>
      <c r="F268" s="122"/>
      <c r="G268" s="122"/>
      <c r="H268" s="122"/>
      <c r="J268" s="10"/>
    </row>
    <row r="269" spans="1:10" ht="18.75" customHeight="1">
      <c r="A269" s="99" t="s">
        <v>149</v>
      </c>
      <c r="B269" s="100"/>
      <c r="C269" s="101"/>
      <c r="D269" s="121">
        <v>9177891552</v>
      </c>
      <c r="E269" s="121">
        <v>7282284698</v>
      </c>
      <c r="F269" s="286">
        <v>58909440390</v>
      </c>
      <c r="G269" s="121">
        <v>2918824764</v>
      </c>
      <c r="H269" s="121">
        <f t="shared" ref="H269:H274" si="4">+SUM(D269:G269)</f>
        <v>78288441404</v>
      </c>
    </row>
    <row r="270" spans="1:10" s="2" customFormat="1" ht="18.75" customHeight="1">
      <c r="A270" s="4" t="s">
        <v>158</v>
      </c>
      <c r="B270" s="1"/>
      <c r="C270" s="5"/>
      <c r="D270" s="122">
        <v>3342942564</v>
      </c>
      <c r="E270" s="122">
        <v>2256282797</v>
      </c>
      <c r="F270" s="122">
        <v>8817431823</v>
      </c>
      <c r="G270" s="122">
        <f>916381046+52250000</f>
        <v>968631046</v>
      </c>
      <c r="H270" s="122">
        <f t="shared" si="4"/>
        <v>15385288230</v>
      </c>
      <c r="I270" s="52"/>
    </row>
    <row r="271" spans="1:10" s="2" customFormat="1" ht="18.75" customHeight="1">
      <c r="A271" s="4" t="s">
        <v>293</v>
      </c>
      <c r="B271" s="1"/>
      <c r="C271" s="5"/>
      <c r="D271" s="122"/>
      <c r="E271" s="122"/>
      <c r="F271" s="122">
        <v>14108031796</v>
      </c>
      <c r="G271" s="122"/>
      <c r="H271" s="122">
        <f t="shared" si="4"/>
        <v>14108031796</v>
      </c>
      <c r="I271" s="52"/>
    </row>
    <row r="272" spans="1:10" s="2" customFormat="1" ht="18.75" customHeight="1">
      <c r="A272" s="4" t="s">
        <v>153</v>
      </c>
      <c r="B272" s="1"/>
      <c r="C272" s="5"/>
      <c r="D272" s="123"/>
      <c r="E272" s="123"/>
      <c r="F272" s="229"/>
      <c r="G272" s="123"/>
      <c r="H272" s="122">
        <f t="shared" si="4"/>
        <v>0</v>
      </c>
      <c r="I272" s="10"/>
    </row>
    <row r="273" spans="1:9" s="2" customFormat="1" ht="18.75" customHeight="1">
      <c r="A273" s="4" t="s">
        <v>154</v>
      </c>
      <c r="B273" s="1"/>
      <c r="C273" s="5"/>
      <c r="D273" s="229"/>
      <c r="E273" s="229">
        <v>-402894195</v>
      </c>
      <c r="F273" s="229">
        <v>-19436841559</v>
      </c>
      <c r="G273" s="123"/>
      <c r="H273" s="122">
        <f t="shared" si="4"/>
        <v>-19839735754</v>
      </c>
      <c r="I273" s="10"/>
    </row>
    <row r="274" spans="1:9" s="2" customFormat="1" ht="18.75" customHeight="1">
      <c r="A274" s="4" t="s">
        <v>155</v>
      </c>
      <c r="B274" s="1"/>
      <c r="C274" s="5"/>
      <c r="D274" s="229"/>
      <c r="E274" s="229"/>
      <c r="F274" s="123"/>
      <c r="G274" s="123"/>
      <c r="H274" s="122">
        <f t="shared" si="4"/>
        <v>0</v>
      </c>
      <c r="I274" s="10"/>
    </row>
    <row r="275" spans="1:9" ht="18.75" customHeight="1">
      <c r="A275" s="99" t="s">
        <v>156</v>
      </c>
      <c r="B275" s="100"/>
      <c r="C275" s="101"/>
      <c r="D275" s="121">
        <f>SUM(D269:D274)</f>
        <v>12520834116</v>
      </c>
      <c r="E275" s="121">
        <f>SUM(E269:E274)</f>
        <v>9135673300</v>
      </c>
      <c r="F275" s="121">
        <f>SUM(F269:F274)</f>
        <v>62398062450</v>
      </c>
      <c r="G275" s="121">
        <f>SUM(G269:G274)</f>
        <v>3887455810</v>
      </c>
      <c r="H275" s="121">
        <f>SUM(H269:H274)</f>
        <v>87942025676</v>
      </c>
      <c r="I275" s="94"/>
    </row>
    <row r="276" spans="1:9" s="2" customFormat="1" ht="18.75" customHeight="1">
      <c r="A276" s="4" t="s">
        <v>159</v>
      </c>
      <c r="B276" s="1"/>
      <c r="C276" s="5"/>
      <c r="D276" s="122"/>
      <c r="E276" s="122"/>
      <c r="F276" s="122"/>
      <c r="G276" s="122"/>
      <c r="H276" s="122"/>
      <c r="I276" s="10"/>
    </row>
    <row r="277" spans="1:9" ht="18.75" customHeight="1">
      <c r="A277" s="99" t="s">
        <v>160</v>
      </c>
      <c r="B277" s="100"/>
      <c r="C277" s="101"/>
      <c r="D277" s="121">
        <f>+D260-D269</f>
        <v>120246867405</v>
      </c>
      <c r="E277" s="121">
        <f>+E260-E269</f>
        <v>18477305162</v>
      </c>
      <c r="F277" s="121">
        <f>+F260-F269</f>
        <v>44645842541</v>
      </c>
      <c r="G277" s="121">
        <f>+G260-G269</f>
        <v>6995627598</v>
      </c>
      <c r="H277" s="121">
        <f>+H260-H269</f>
        <v>190365642706</v>
      </c>
    </row>
    <row r="278" spans="1:9" ht="18.75" customHeight="1">
      <c r="A278" s="102" t="s">
        <v>161</v>
      </c>
      <c r="B278" s="103"/>
      <c r="C278" s="104"/>
      <c r="D278" s="124">
        <f>+D267-D275</f>
        <v>136421787897</v>
      </c>
      <c r="E278" s="124">
        <f>+E267-E275</f>
        <v>16362555178</v>
      </c>
      <c r="F278" s="124">
        <f>+F267-F275</f>
        <v>35279619000</v>
      </c>
      <c r="G278" s="124">
        <f>+G267-G275</f>
        <v>6100496552</v>
      </c>
      <c r="H278" s="124">
        <f>+H267-H275</f>
        <v>194164458627</v>
      </c>
    </row>
    <row r="279" spans="1:9" s="2" customFormat="1" ht="18.75" customHeight="1">
      <c r="A279" s="2" t="s">
        <v>162</v>
      </c>
    </row>
    <row r="280" spans="1:9" s="2" customFormat="1" ht="18.75" customHeight="1">
      <c r="A280" s="2" t="s">
        <v>163</v>
      </c>
    </row>
    <row r="281" spans="1:9" s="2" customFormat="1" ht="18.75" customHeight="1">
      <c r="A281" s="2" t="s">
        <v>164</v>
      </c>
    </row>
    <row r="282" spans="1:9" s="2" customFormat="1" ht="18.75" customHeight="1">
      <c r="A282" s="2" t="s">
        <v>165</v>
      </c>
      <c r="G282" s="10"/>
    </row>
    <row r="283" spans="1:9" s="2" customFormat="1" ht="18.75" customHeight="1">
      <c r="A283" s="2" t="s">
        <v>166</v>
      </c>
    </row>
    <row r="284" spans="1:9" ht="18.75" customHeight="1">
      <c r="A284" t="s">
        <v>1113</v>
      </c>
    </row>
    <row r="285" spans="1:9" ht="36.75" customHeight="1">
      <c r="A285" s="385" t="s">
        <v>142</v>
      </c>
      <c r="B285" s="385"/>
      <c r="C285" s="385"/>
      <c r="D285" s="201" t="s">
        <v>175</v>
      </c>
      <c r="E285" s="201" t="s">
        <v>881</v>
      </c>
      <c r="F285" s="201" t="s">
        <v>294</v>
      </c>
      <c r="G285" s="201" t="s">
        <v>882</v>
      </c>
      <c r="H285" s="201" t="s">
        <v>147</v>
      </c>
    </row>
    <row r="286" spans="1:9" ht="18.75" customHeight="1">
      <c r="A286" s="106" t="s">
        <v>176</v>
      </c>
      <c r="B286" s="110"/>
      <c r="C286" s="107"/>
      <c r="D286" s="86"/>
      <c r="E286" s="86"/>
      <c r="F286" s="86"/>
      <c r="G286" s="86"/>
      <c r="H286" s="86"/>
    </row>
    <row r="287" spans="1:9" ht="18.75" customHeight="1">
      <c r="A287" s="99" t="s">
        <v>149</v>
      </c>
      <c r="B287" s="100"/>
      <c r="C287" s="101"/>
      <c r="D287" s="85"/>
      <c r="E287" s="85"/>
      <c r="F287" s="121">
        <v>75000000</v>
      </c>
      <c r="G287" s="121"/>
      <c r="H287" s="121">
        <f>+SUM(D287:G287)</f>
        <v>75000000</v>
      </c>
    </row>
    <row r="288" spans="1:9" ht="18.75" customHeight="1">
      <c r="A288" s="4" t="s">
        <v>150</v>
      </c>
      <c r="B288" s="1"/>
      <c r="C288" s="5"/>
      <c r="D288" s="6"/>
      <c r="E288" s="6"/>
      <c r="F288" s="122"/>
      <c r="G288" s="123"/>
      <c r="H288" s="122">
        <f t="shared" ref="H288:H293" si="5">SUM(D288:G288)</f>
        <v>0</v>
      </c>
    </row>
    <row r="289" spans="1:10" ht="18.75" customHeight="1">
      <c r="A289" s="4" t="s">
        <v>177</v>
      </c>
      <c r="B289" s="1"/>
      <c r="C289" s="5"/>
      <c r="D289" s="6"/>
      <c r="E289" s="6"/>
      <c r="F289" s="122"/>
      <c r="G289" s="122"/>
      <c r="H289" s="122">
        <f t="shared" si="5"/>
        <v>0</v>
      </c>
    </row>
    <row r="290" spans="1:10" ht="18.75" customHeight="1">
      <c r="A290" s="4" t="s">
        <v>178</v>
      </c>
      <c r="B290" s="1"/>
      <c r="C290" s="5"/>
      <c r="D290" s="6"/>
      <c r="E290" s="6"/>
      <c r="F290" s="122"/>
      <c r="G290" s="122"/>
      <c r="H290" s="122">
        <f t="shared" si="5"/>
        <v>0</v>
      </c>
    </row>
    <row r="291" spans="1:10" ht="18.75" customHeight="1">
      <c r="A291" s="4" t="s">
        <v>152</v>
      </c>
      <c r="B291" s="1"/>
      <c r="C291" s="5"/>
      <c r="D291" s="6"/>
      <c r="E291" s="6"/>
      <c r="F291" s="122"/>
      <c r="G291" s="122"/>
      <c r="H291" s="122">
        <f t="shared" si="5"/>
        <v>0</v>
      </c>
    </row>
    <row r="292" spans="1:10" ht="18.75" customHeight="1">
      <c r="A292" s="4" t="s">
        <v>154</v>
      </c>
      <c r="B292" s="1"/>
      <c r="C292" s="5"/>
      <c r="D292" s="36"/>
      <c r="E292" s="36"/>
      <c r="F292" s="123"/>
      <c r="G292" s="123"/>
      <c r="H292" s="122">
        <f t="shared" si="5"/>
        <v>0</v>
      </c>
    </row>
    <row r="293" spans="1:10" ht="18.75" customHeight="1">
      <c r="A293" s="4" t="s">
        <v>155</v>
      </c>
      <c r="B293" s="1"/>
      <c r="C293" s="5"/>
      <c r="D293" s="36"/>
      <c r="E293" s="36"/>
      <c r="F293" s="123"/>
      <c r="G293" s="123"/>
      <c r="H293" s="122">
        <f t="shared" si="5"/>
        <v>0</v>
      </c>
    </row>
    <row r="294" spans="1:10" ht="18.75" customHeight="1">
      <c r="A294" s="99" t="s">
        <v>156</v>
      </c>
      <c r="B294" s="100"/>
      <c r="C294" s="101"/>
      <c r="D294" s="85"/>
      <c r="E294" s="85"/>
      <c r="F294" s="121">
        <f>SUM(F287:F293)</f>
        <v>75000000</v>
      </c>
      <c r="G294" s="121">
        <f>SUM(G287:G293)</f>
        <v>0</v>
      </c>
      <c r="H294" s="121">
        <f>SUM(H287:H293)</f>
        <v>75000000</v>
      </c>
    </row>
    <row r="295" spans="1:10" ht="18.75" customHeight="1">
      <c r="A295" s="99" t="s">
        <v>157</v>
      </c>
      <c r="B295" s="100"/>
      <c r="C295" s="101"/>
      <c r="D295" s="85"/>
      <c r="E295" s="85"/>
      <c r="F295" s="121"/>
      <c r="G295" s="121"/>
      <c r="H295" s="121">
        <v>0</v>
      </c>
    </row>
    <row r="296" spans="1:10" ht="18.75" customHeight="1">
      <c r="A296" s="99" t="s">
        <v>149</v>
      </c>
      <c r="B296" s="100"/>
      <c r="C296" s="101"/>
      <c r="D296" s="85"/>
      <c r="E296" s="85"/>
      <c r="F296" s="121">
        <v>63750015</v>
      </c>
      <c r="G296" s="121"/>
      <c r="H296" s="121">
        <f>+SUM(D296:G296)</f>
        <v>63750015</v>
      </c>
    </row>
    <row r="297" spans="1:10" ht="18.75" customHeight="1">
      <c r="A297" s="4" t="s">
        <v>158</v>
      </c>
      <c r="B297" s="1"/>
      <c r="C297" s="5"/>
      <c r="D297" s="6"/>
      <c r="E297" s="6"/>
      <c r="F297" s="122">
        <v>7333337</v>
      </c>
      <c r="G297" s="122"/>
      <c r="H297" s="122">
        <f>+SUM(D297:G297)</f>
        <v>7333337</v>
      </c>
      <c r="I297" s="94"/>
      <c r="J297" s="97"/>
    </row>
    <row r="298" spans="1:10" ht="18.75" customHeight="1">
      <c r="A298" s="4" t="s">
        <v>152</v>
      </c>
      <c r="B298" s="1"/>
      <c r="C298" s="5"/>
      <c r="D298" s="6"/>
      <c r="E298" s="6"/>
      <c r="F298" s="122"/>
      <c r="G298" s="122"/>
      <c r="H298" s="122">
        <f>+SUM(D298:G298)</f>
        <v>0</v>
      </c>
      <c r="J298" s="97"/>
    </row>
    <row r="299" spans="1:10" ht="18.75" customHeight="1">
      <c r="A299" s="4" t="s">
        <v>154</v>
      </c>
      <c r="B299" s="1"/>
      <c r="C299" s="5"/>
      <c r="D299" s="36"/>
      <c r="E299" s="36"/>
      <c r="F299" s="123"/>
      <c r="G299" s="123"/>
      <c r="H299" s="122">
        <f>+SUM(D299:G299)</f>
        <v>0</v>
      </c>
    </row>
    <row r="300" spans="1:10" ht="18.75" customHeight="1">
      <c r="A300" s="4" t="s">
        <v>155</v>
      </c>
      <c r="B300" s="1"/>
      <c r="C300" s="5"/>
      <c r="D300" s="36"/>
      <c r="E300" s="36"/>
      <c r="F300" s="123"/>
      <c r="G300" s="123"/>
      <c r="H300" s="122">
        <f>+SUM(D300:G300)</f>
        <v>0</v>
      </c>
    </row>
    <row r="301" spans="1:10" ht="18.75" customHeight="1">
      <c r="A301" s="99" t="s">
        <v>156</v>
      </c>
      <c r="B301" s="100"/>
      <c r="C301" s="101"/>
      <c r="D301" s="85">
        <v>0</v>
      </c>
      <c r="E301" s="85"/>
      <c r="F301" s="121">
        <f>SUM(F296:F300)</f>
        <v>71083352</v>
      </c>
      <c r="G301" s="121">
        <f>SUM(G296:G300)</f>
        <v>0</v>
      </c>
      <c r="H301" s="121">
        <f>SUM(H296:H300)</f>
        <v>71083352</v>
      </c>
    </row>
    <row r="302" spans="1:10" ht="18.75" customHeight="1">
      <c r="A302" s="99" t="s">
        <v>179</v>
      </c>
      <c r="B302" s="100"/>
      <c r="C302" s="101"/>
      <c r="D302" s="85"/>
      <c r="E302" s="85"/>
      <c r="F302" s="121"/>
      <c r="G302" s="121"/>
      <c r="H302" s="121">
        <v>0</v>
      </c>
    </row>
    <row r="303" spans="1:10" ht="18.75" customHeight="1">
      <c r="A303" s="99" t="s">
        <v>160</v>
      </c>
      <c r="B303" s="100"/>
      <c r="C303" s="101"/>
      <c r="D303" s="85"/>
      <c r="E303" s="85"/>
      <c r="F303" s="121">
        <f>+F287-F296</f>
        <v>11249985</v>
      </c>
      <c r="G303" s="121">
        <f>+G287-G296</f>
        <v>0</v>
      </c>
      <c r="H303" s="121">
        <f>+H287-H296</f>
        <v>11249985</v>
      </c>
    </row>
    <row r="304" spans="1:10" ht="18.75" customHeight="1">
      <c r="A304" s="102" t="s">
        <v>161</v>
      </c>
      <c r="B304" s="103"/>
      <c r="C304" s="104"/>
      <c r="D304" s="87"/>
      <c r="E304" s="87"/>
      <c r="F304" s="124">
        <f>+F294-F301</f>
        <v>3916648</v>
      </c>
      <c r="G304" s="124">
        <f>+G294-G301</f>
        <v>0</v>
      </c>
      <c r="H304" s="124">
        <f>+H294-H301</f>
        <v>3916648</v>
      </c>
    </row>
    <row r="305" spans="1:9" ht="18.75" customHeight="1">
      <c r="A305" s="2" t="s">
        <v>880</v>
      </c>
    </row>
    <row r="306" spans="1:9" ht="18.75" customHeight="1">
      <c r="A306" s="2" t="s">
        <v>879</v>
      </c>
    </row>
    <row r="307" spans="1:9" ht="18.75" customHeight="1">
      <c r="A307" s="2" t="s">
        <v>878</v>
      </c>
    </row>
    <row r="308" spans="1:9" ht="18.75" customHeight="1">
      <c r="A308" t="s">
        <v>1114</v>
      </c>
    </row>
    <row r="309" spans="1:9" ht="27" customHeight="1">
      <c r="A309" s="385" t="s">
        <v>142</v>
      </c>
      <c r="B309" s="385"/>
      <c r="C309" s="385"/>
      <c r="D309" s="201" t="s">
        <v>143</v>
      </c>
      <c r="E309" s="201" t="s">
        <v>144</v>
      </c>
      <c r="F309" s="313" t="s">
        <v>145</v>
      </c>
      <c r="G309" s="201" t="s">
        <v>167</v>
      </c>
      <c r="H309" s="201" t="s">
        <v>147</v>
      </c>
    </row>
    <row r="310" spans="1:9" ht="18.75" customHeight="1">
      <c r="A310" s="105" t="s">
        <v>168</v>
      </c>
      <c r="B310" s="106"/>
      <c r="C310" s="107"/>
      <c r="D310" s="31"/>
      <c r="E310" s="31"/>
      <c r="F310" s="31"/>
      <c r="G310" s="31"/>
      <c r="H310" s="31"/>
    </row>
    <row r="311" spans="1:9" ht="18.75" customHeight="1">
      <c r="A311" s="108" t="s">
        <v>149</v>
      </c>
      <c r="B311" s="99"/>
      <c r="C311" s="101"/>
      <c r="D311" s="30"/>
      <c r="E311" s="30"/>
      <c r="F311" s="121">
        <v>57516039282</v>
      </c>
      <c r="G311" s="121"/>
      <c r="H311" s="121">
        <f t="shared" ref="H311:H317" si="6">+SUM(D311:G311)</f>
        <v>57516039282</v>
      </c>
    </row>
    <row r="312" spans="1:9" s="2" customFormat="1" ht="18.75" customHeight="1">
      <c r="A312" s="7" t="s">
        <v>169</v>
      </c>
      <c r="B312" s="4"/>
      <c r="C312" s="5"/>
      <c r="D312" s="6"/>
      <c r="E312" s="6"/>
      <c r="F312" s="122">
        <v>16987682490</v>
      </c>
      <c r="G312" s="122"/>
      <c r="H312" s="122">
        <f t="shared" si="6"/>
        <v>16987682490</v>
      </c>
    </row>
    <row r="313" spans="1:9" s="2" customFormat="1" ht="18.75" customHeight="1">
      <c r="A313" s="7" t="s">
        <v>170</v>
      </c>
      <c r="B313" s="4"/>
      <c r="C313" s="5"/>
      <c r="D313" s="6"/>
      <c r="E313" s="6"/>
      <c r="F313" s="122"/>
      <c r="G313" s="122"/>
      <c r="H313" s="122">
        <f t="shared" si="6"/>
        <v>0</v>
      </c>
      <c r="I313" s="52"/>
    </row>
    <row r="314" spans="1:9" s="2" customFormat="1" ht="18.75" customHeight="1">
      <c r="A314" s="7" t="s">
        <v>152</v>
      </c>
      <c r="B314" s="4"/>
      <c r="C314" s="5"/>
      <c r="D314" s="6"/>
      <c r="E314" s="6"/>
      <c r="F314" s="122"/>
      <c r="G314" s="122"/>
      <c r="H314" s="122">
        <f t="shared" si="6"/>
        <v>0</v>
      </c>
    </row>
    <row r="315" spans="1:9" s="2" customFormat="1" ht="18.75" customHeight="1">
      <c r="A315" s="7" t="s">
        <v>883</v>
      </c>
      <c r="B315" s="4"/>
      <c r="C315" s="5"/>
      <c r="D315" s="6"/>
      <c r="E315" s="6"/>
      <c r="F315" s="122">
        <v>-28773569930</v>
      </c>
      <c r="G315" s="122"/>
      <c r="H315" s="121">
        <f t="shared" si="6"/>
        <v>-28773569930</v>
      </c>
      <c r="I315" s="52"/>
    </row>
    <row r="316" spans="1:9" s="2" customFormat="1" ht="18.75" customHeight="1">
      <c r="A316" s="7" t="s">
        <v>155</v>
      </c>
      <c r="B316" s="4"/>
      <c r="C316" s="5"/>
      <c r="D316" s="6"/>
      <c r="E316" s="6"/>
      <c r="F316" s="122"/>
      <c r="G316" s="122"/>
      <c r="H316" s="122">
        <f t="shared" si="6"/>
        <v>0</v>
      </c>
      <c r="I316" s="52"/>
    </row>
    <row r="317" spans="1:9" ht="18.75" customHeight="1">
      <c r="A317" s="108" t="s">
        <v>156</v>
      </c>
      <c r="B317" s="99"/>
      <c r="C317" s="101"/>
      <c r="D317" s="30"/>
      <c r="E317" s="30"/>
      <c r="F317" s="121">
        <f>SUM(F311:F316)</f>
        <v>45730151842</v>
      </c>
      <c r="G317" s="121">
        <f>SUM(G311:G316)</f>
        <v>0</v>
      </c>
      <c r="H317" s="121">
        <f t="shared" si="6"/>
        <v>45730151842</v>
      </c>
      <c r="I317" s="97"/>
    </row>
    <row r="318" spans="1:9" ht="18.75" customHeight="1">
      <c r="A318" s="108" t="s">
        <v>157</v>
      </c>
      <c r="B318" s="99"/>
      <c r="C318" s="101"/>
      <c r="D318" s="30"/>
      <c r="E318" s="30"/>
      <c r="F318" s="121"/>
      <c r="G318" s="121"/>
      <c r="H318" s="121"/>
    </row>
    <row r="319" spans="1:9" ht="18.75" customHeight="1">
      <c r="A319" s="108" t="s">
        <v>149</v>
      </c>
      <c r="B319" s="99"/>
      <c r="C319" s="101"/>
      <c r="D319" s="30"/>
      <c r="E319" s="30"/>
      <c r="F319" s="121">
        <v>13920651026</v>
      </c>
      <c r="G319" s="121"/>
      <c r="H319" s="121">
        <f t="shared" ref="H319:H324" si="7">+SUM(D319:G319)</f>
        <v>13920651026</v>
      </c>
      <c r="I319" s="94"/>
    </row>
    <row r="320" spans="1:9" s="2" customFormat="1" ht="18.75" customHeight="1">
      <c r="A320" s="7" t="s">
        <v>158</v>
      </c>
      <c r="B320" s="4"/>
      <c r="C320" s="5"/>
      <c r="D320" s="6"/>
      <c r="E320" s="6"/>
      <c r="F320" s="125">
        <v>6633979316</v>
      </c>
      <c r="G320" s="125"/>
      <c r="H320" s="125">
        <f t="shared" si="7"/>
        <v>6633979316</v>
      </c>
    </row>
    <row r="321" spans="1:8" s="2" customFormat="1" ht="18.75" customHeight="1">
      <c r="A321" s="7" t="s">
        <v>170</v>
      </c>
      <c r="B321" s="4"/>
      <c r="C321" s="5"/>
      <c r="D321" s="6"/>
      <c r="E321" s="6"/>
      <c r="F321" s="125"/>
      <c r="G321" s="125"/>
      <c r="H321" s="125">
        <f t="shared" si="7"/>
        <v>0</v>
      </c>
    </row>
    <row r="322" spans="1:8" s="2" customFormat="1" ht="18.75" customHeight="1">
      <c r="A322" s="7" t="s">
        <v>152</v>
      </c>
      <c r="B322" s="4"/>
      <c r="C322" s="5"/>
      <c r="D322" s="6"/>
      <c r="E322" s="6"/>
      <c r="F322" s="125"/>
      <c r="G322" s="125"/>
      <c r="H322" s="125">
        <f t="shared" si="7"/>
        <v>0</v>
      </c>
    </row>
    <row r="323" spans="1:8" s="2" customFormat="1" ht="18.75" customHeight="1">
      <c r="A323" s="7" t="s">
        <v>883</v>
      </c>
      <c r="B323" s="4"/>
      <c r="C323" s="5"/>
      <c r="D323" s="6"/>
      <c r="E323" s="6"/>
      <c r="F323" s="125">
        <v>-14108031796</v>
      </c>
      <c r="G323" s="125"/>
      <c r="H323" s="125">
        <f t="shared" si="7"/>
        <v>-14108031796</v>
      </c>
    </row>
    <row r="324" spans="1:8" s="2" customFormat="1" ht="18.75" customHeight="1">
      <c r="A324" s="7" t="s">
        <v>155</v>
      </c>
      <c r="B324" s="4"/>
      <c r="C324" s="5"/>
      <c r="D324" s="6"/>
      <c r="E324" s="6"/>
      <c r="F324" s="125"/>
      <c r="G324" s="125"/>
      <c r="H324" s="125">
        <f t="shared" si="7"/>
        <v>0</v>
      </c>
    </row>
    <row r="325" spans="1:8" ht="18.75" customHeight="1">
      <c r="A325" s="108" t="s">
        <v>156</v>
      </c>
      <c r="B325" s="99"/>
      <c r="C325" s="101"/>
      <c r="D325" s="30"/>
      <c r="E325" s="30"/>
      <c r="F325" s="126">
        <f>+SUM(F319:F324)</f>
        <v>6446598546</v>
      </c>
      <c r="G325" s="126">
        <f>+SUM(G319:G324)</f>
        <v>0</v>
      </c>
      <c r="H325" s="126">
        <f>+SUM(H319:H324)</f>
        <v>6446598546</v>
      </c>
    </row>
    <row r="326" spans="1:8" ht="18.75" customHeight="1">
      <c r="A326" s="108" t="s">
        <v>171</v>
      </c>
      <c r="B326" s="99"/>
      <c r="C326" s="101"/>
      <c r="D326" s="30"/>
      <c r="E326" s="30"/>
      <c r="F326" s="126"/>
      <c r="G326" s="126"/>
      <c r="H326" s="126"/>
    </row>
    <row r="327" spans="1:8" ht="18.75" customHeight="1">
      <c r="A327" s="108" t="s">
        <v>160</v>
      </c>
      <c r="B327" s="99"/>
      <c r="C327" s="101"/>
      <c r="D327" s="30"/>
      <c r="E327" s="30"/>
      <c r="F327" s="126">
        <f>+F311-F319</f>
        <v>43595388256</v>
      </c>
      <c r="G327" s="126">
        <f>+G311-G319</f>
        <v>0</v>
      </c>
      <c r="H327" s="126">
        <f>+H311-H319</f>
        <v>43595388256</v>
      </c>
    </row>
    <row r="328" spans="1:8" ht="18.75" customHeight="1">
      <c r="A328" s="109" t="s">
        <v>161</v>
      </c>
      <c r="B328" s="102"/>
      <c r="C328" s="104"/>
      <c r="D328" s="32"/>
      <c r="E328" s="32"/>
      <c r="F328" s="127">
        <f>+F317-F325</f>
        <v>39283553296</v>
      </c>
      <c r="G328" s="127">
        <f>+G317-G325</f>
        <v>0</v>
      </c>
      <c r="H328" s="127">
        <f>+H317-H325</f>
        <v>39283553296</v>
      </c>
    </row>
    <row r="329" spans="1:8" ht="18.75" customHeight="1">
      <c r="A329" s="2" t="s">
        <v>172</v>
      </c>
    </row>
    <row r="330" spans="1:8" ht="18.75" customHeight="1">
      <c r="A330" s="2" t="s">
        <v>173</v>
      </c>
    </row>
    <row r="331" spans="1:8" ht="18.75" customHeight="1">
      <c r="A331" s="2" t="s">
        <v>174</v>
      </c>
    </row>
    <row r="332" spans="1:8" ht="18.75" customHeight="1">
      <c r="A332" t="s">
        <v>1115</v>
      </c>
    </row>
    <row r="333" spans="1:8" ht="18.75" customHeight="1">
      <c r="A333" s="384" t="s">
        <v>142</v>
      </c>
      <c r="B333" s="384"/>
      <c r="C333" s="384"/>
      <c r="D333" s="384"/>
      <c r="E333" s="199" t="s">
        <v>1</v>
      </c>
      <c r="F333" s="200" t="s">
        <v>180</v>
      </c>
      <c r="G333" s="200" t="s">
        <v>181</v>
      </c>
      <c r="H333" s="200" t="s">
        <v>182</v>
      </c>
    </row>
    <row r="334" spans="1:8" ht="18.75" customHeight="1">
      <c r="A334" s="106" t="s">
        <v>884</v>
      </c>
      <c r="B334" s="110"/>
      <c r="C334" s="110"/>
      <c r="D334" s="196"/>
      <c r="E334" s="194"/>
      <c r="F334" s="195"/>
      <c r="G334" s="195"/>
      <c r="H334" s="195"/>
    </row>
    <row r="335" spans="1:8" ht="18.75" customHeight="1">
      <c r="A335" s="13" t="s">
        <v>889</v>
      </c>
      <c r="B335" s="100"/>
      <c r="C335" s="100"/>
      <c r="D335" s="197"/>
      <c r="E335" s="85"/>
      <c r="F335" s="121"/>
      <c r="G335" s="121"/>
      <c r="H335" s="121"/>
    </row>
    <row r="336" spans="1:8" ht="18.75" customHeight="1">
      <c r="A336" s="4" t="s">
        <v>885</v>
      </c>
      <c r="B336" s="100"/>
      <c r="C336" s="100"/>
      <c r="D336" s="197"/>
      <c r="E336" s="85"/>
      <c r="F336" s="121"/>
      <c r="G336" s="121"/>
      <c r="H336" s="121"/>
    </row>
    <row r="337" spans="1:8" ht="18.75" customHeight="1">
      <c r="A337" s="4" t="s">
        <v>887</v>
      </c>
      <c r="B337" s="100"/>
      <c r="C337" s="100"/>
      <c r="D337" s="197"/>
      <c r="E337" s="85"/>
      <c r="F337" s="121"/>
      <c r="G337" s="121"/>
      <c r="H337" s="121"/>
    </row>
    <row r="338" spans="1:8" ht="18.75" customHeight="1">
      <c r="A338" s="4" t="s">
        <v>886</v>
      </c>
      <c r="B338" s="100"/>
      <c r="C338" s="100"/>
      <c r="D338" s="197"/>
      <c r="E338" s="85"/>
      <c r="F338" s="121"/>
      <c r="G338" s="121"/>
      <c r="H338" s="121"/>
    </row>
    <row r="339" spans="1:8" ht="18.75" customHeight="1">
      <c r="A339" s="4" t="s">
        <v>888</v>
      </c>
      <c r="B339" s="100"/>
      <c r="C339" s="100"/>
      <c r="D339" s="197"/>
      <c r="E339" s="85"/>
      <c r="F339" s="121"/>
      <c r="G339" s="121"/>
      <c r="H339" s="121"/>
    </row>
    <row r="340" spans="1:8" ht="18.75" customHeight="1">
      <c r="A340" s="13" t="s">
        <v>890</v>
      </c>
      <c r="B340" s="100"/>
      <c r="C340" s="100"/>
      <c r="D340" s="197"/>
      <c r="E340" s="85"/>
      <c r="F340" s="121"/>
      <c r="G340" s="121"/>
      <c r="H340" s="121"/>
    </row>
    <row r="341" spans="1:8" ht="18.75" customHeight="1">
      <c r="A341" s="4" t="s">
        <v>885</v>
      </c>
      <c r="B341" s="100"/>
      <c r="C341" s="100"/>
      <c r="D341" s="197"/>
      <c r="E341" s="85"/>
      <c r="F341" s="121"/>
      <c r="G341" s="121"/>
      <c r="H341" s="121"/>
    </row>
    <row r="342" spans="1:8" ht="18.75" customHeight="1">
      <c r="A342" s="4" t="s">
        <v>887</v>
      </c>
      <c r="B342" s="100"/>
      <c r="C342" s="100"/>
      <c r="D342" s="197"/>
      <c r="E342" s="85"/>
      <c r="F342" s="121"/>
      <c r="G342" s="121"/>
      <c r="H342" s="121"/>
    </row>
    <row r="343" spans="1:8" ht="18.75" customHeight="1">
      <c r="A343" s="4" t="s">
        <v>886</v>
      </c>
      <c r="B343" s="100"/>
      <c r="C343" s="100"/>
      <c r="D343" s="197"/>
      <c r="E343" s="85"/>
      <c r="F343" s="121"/>
      <c r="G343" s="121"/>
      <c r="H343" s="121"/>
    </row>
    <row r="344" spans="1:8" ht="18.75" customHeight="1">
      <c r="A344" s="4" t="s">
        <v>888</v>
      </c>
      <c r="B344" s="100"/>
      <c r="C344" s="100"/>
      <c r="D344" s="197"/>
      <c r="E344" s="85"/>
      <c r="F344" s="121"/>
      <c r="G344" s="121"/>
      <c r="H344" s="121"/>
    </row>
    <row r="345" spans="1:8" ht="18.75" customHeight="1">
      <c r="A345" s="13" t="s">
        <v>891</v>
      </c>
      <c r="B345" s="100"/>
      <c r="C345" s="100"/>
      <c r="D345" s="197"/>
      <c r="E345" s="85"/>
      <c r="F345" s="121"/>
      <c r="G345" s="121"/>
      <c r="H345" s="121"/>
    </row>
    <row r="346" spans="1:8" ht="18.75" customHeight="1">
      <c r="A346" s="4" t="s">
        <v>885</v>
      </c>
      <c r="B346" s="100"/>
      <c r="C346" s="100"/>
      <c r="D346" s="197"/>
      <c r="E346" s="85"/>
      <c r="F346" s="121"/>
      <c r="G346" s="121"/>
      <c r="H346" s="121"/>
    </row>
    <row r="347" spans="1:8" ht="18.75" customHeight="1">
      <c r="A347" s="4" t="s">
        <v>887</v>
      </c>
      <c r="B347" s="100"/>
      <c r="C347" s="100"/>
      <c r="D347" s="197"/>
      <c r="E347" s="85"/>
      <c r="F347" s="121"/>
      <c r="G347" s="121"/>
      <c r="H347" s="121"/>
    </row>
    <row r="348" spans="1:8" ht="18.75" customHeight="1">
      <c r="A348" s="4" t="s">
        <v>886</v>
      </c>
      <c r="B348" s="100"/>
      <c r="C348" s="100"/>
      <c r="D348" s="197"/>
      <c r="E348" s="85"/>
      <c r="F348" s="121"/>
      <c r="G348" s="121"/>
      <c r="H348" s="121"/>
    </row>
    <row r="349" spans="1:8" ht="18.75" customHeight="1">
      <c r="A349" s="4" t="s">
        <v>888</v>
      </c>
      <c r="B349" s="100"/>
      <c r="C349" s="100"/>
      <c r="D349" s="197"/>
      <c r="E349" s="85"/>
      <c r="F349" s="121"/>
      <c r="G349" s="121"/>
      <c r="H349" s="121"/>
    </row>
    <row r="350" spans="1:8" ht="18.75" customHeight="1">
      <c r="A350" s="99" t="s">
        <v>892</v>
      </c>
      <c r="B350" s="100"/>
      <c r="C350" s="100"/>
      <c r="D350" s="197"/>
      <c r="E350" s="85"/>
      <c r="F350" s="121"/>
      <c r="G350" s="121"/>
      <c r="H350" s="121"/>
    </row>
    <row r="351" spans="1:8" ht="18.75" customHeight="1">
      <c r="A351" s="13" t="s">
        <v>889</v>
      </c>
      <c r="B351" s="100"/>
      <c r="C351" s="100"/>
      <c r="D351" s="197"/>
      <c r="E351" s="85"/>
      <c r="F351" s="121"/>
      <c r="G351" s="121"/>
      <c r="H351" s="121"/>
    </row>
    <row r="352" spans="1:8" ht="18.75" customHeight="1">
      <c r="A352" s="4" t="s">
        <v>885</v>
      </c>
      <c r="B352" s="100"/>
      <c r="C352" s="100"/>
      <c r="D352" s="197"/>
      <c r="E352" s="85"/>
      <c r="F352" s="121"/>
      <c r="G352" s="121"/>
      <c r="H352" s="121"/>
    </row>
    <row r="353" spans="1:8" ht="18.75" customHeight="1">
      <c r="A353" s="4" t="s">
        <v>887</v>
      </c>
      <c r="B353" s="100"/>
      <c r="C353" s="100"/>
      <c r="D353" s="197"/>
      <c r="E353" s="85"/>
      <c r="F353" s="121"/>
      <c r="G353" s="121"/>
      <c r="H353" s="121"/>
    </row>
    <row r="354" spans="1:8" ht="18.75" customHeight="1">
      <c r="A354" s="4" t="s">
        <v>886</v>
      </c>
      <c r="B354" s="100"/>
      <c r="C354" s="100"/>
      <c r="D354" s="197"/>
      <c r="E354" s="85"/>
      <c r="F354" s="121"/>
      <c r="G354" s="121"/>
      <c r="H354" s="121"/>
    </row>
    <row r="355" spans="1:8" ht="18.75" customHeight="1">
      <c r="A355" s="4" t="s">
        <v>888</v>
      </c>
      <c r="B355" s="100"/>
      <c r="C355" s="100"/>
      <c r="D355" s="197"/>
      <c r="E355" s="85"/>
      <c r="F355" s="121"/>
      <c r="G355" s="121"/>
      <c r="H355" s="121"/>
    </row>
    <row r="356" spans="1:8" ht="18.75" customHeight="1">
      <c r="A356" s="13" t="s">
        <v>893</v>
      </c>
      <c r="B356" s="100"/>
      <c r="C356" s="100"/>
      <c r="D356" s="197"/>
      <c r="E356" s="85"/>
      <c r="F356" s="121"/>
      <c r="G356" s="121"/>
      <c r="H356" s="121"/>
    </row>
    <row r="357" spans="1:8" ht="18.75" customHeight="1">
      <c r="A357" s="4" t="s">
        <v>885</v>
      </c>
      <c r="B357" s="100"/>
      <c r="C357" s="100"/>
      <c r="D357" s="197"/>
      <c r="E357" s="85"/>
      <c r="F357" s="121"/>
      <c r="G357" s="121"/>
      <c r="H357" s="121"/>
    </row>
    <row r="358" spans="1:8" ht="18.75" customHeight="1">
      <c r="A358" s="4" t="s">
        <v>887</v>
      </c>
      <c r="B358" s="100"/>
      <c r="C358" s="100"/>
      <c r="D358" s="197"/>
      <c r="E358" s="85"/>
      <c r="F358" s="121"/>
      <c r="G358" s="121"/>
      <c r="H358" s="121"/>
    </row>
    <row r="359" spans="1:8" ht="18.75" customHeight="1">
      <c r="A359" s="4" t="s">
        <v>886</v>
      </c>
      <c r="B359" s="100"/>
      <c r="C359" s="100"/>
      <c r="D359" s="197"/>
      <c r="E359" s="85"/>
      <c r="F359" s="121"/>
      <c r="G359" s="121"/>
      <c r="H359" s="121"/>
    </row>
    <row r="360" spans="1:8" ht="18.75" customHeight="1">
      <c r="A360" s="4" t="s">
        <v>888</v>
      </c>
      <c r="B360" s="100"/>
      <c r="C360" s="100"/>
      <c r="D360" s="197"/>
      <c r="E360" s="85"/>
      <c r="F360" s="121"/>
      <c r="G360" s="121"/>
      <c r="H360" s="121"/>
    </row>
    <row r="361" spans="1:8" ht="18.75" customHeight="1">
      <c r="A361" s="13" t="s">
        <v>891</v>
      </c>
      <c r="B361" s="100"/>
      <c r="C361" s="100"/>
      <c r="D361" s="197"/>
      <c r="E361" s="85"/>
      <c r="F361" s="121"/>
      <c r="G361" s="121"/>
      <c r="H361" s="121"/>
    </row>
    <row r="362" spans="1:8" ht="18.75" customHeight="1">
      <c r="A362" s="4" t="s">
        <v>885</v>
      </c>
      <c r="B362" s="100"/>
      <c r="C362" s="100"/>
      <c r="D362" s="197"/>
      <c r="E362" s="85"/>
      <c r="F362" s="121"/>
      <c r="G362" s="121"/>
      <c r="H362" s="121"/>
    </row>
    <row r="363" spans="1:8" ht="18.75" customHeight="1">
      <c r="A363" s="4" t="s">
        <v>887</v>
      </c>
      <c r="B363" s="100"/>
      <c r="C363" s="100"/>
      <c r="D363" s="197"/>
      <c r="E363" s="85"/>
      <c r="F363" s="121"/>
      <c r="G363" s="121"/>
      <c r="H363" s="121"/>
    </row>
    <row r="364" spans="1:8" ht="18.75" customHeight="1">
      <c r="A364" s="4" t="s">
        <v>886</v>
      </c>
      <c r="B364" s="100"/>
      <c r="C364" s="100"/>
      <c r="D364" s="101"/>
      <c r="E364" s="108"/>
      <c r="F364" s="108"/>
      <c r="G364" s="108"/>
      <c r="H364" s="108"/>
    </row>
    <row r="365" spans="1:8" ht="18.75" customHeight="1">
      <c r="A365" s="198" t="s">
        <v>888</v>
      </c>
      <c r="B365" s="103"/>
      <c r="C365" s="103"/>
      <c r="D365" s="104"/>
      <c r="E365" s="109"/>
      <c r="F365" s="109"/>
      <c r="G365" s="109"/>
      <c r="H365" s="109"/>
    </row>
    <row r="366" spans="1:8" ht="18.75" customHeight="1">
      <c r="A366" s="53" t="s">
        <v>894</v>
      </c>
    </row>
    <row r="367" spans="1:8" ht="18.75" customHeight="1">
      <c r="A367" s="53" t="s">
        <v>895</v>
      </c>
    </row>
    <row r="368" spans="1:8" ht="18.75" customHeight="1">
      <c r="A368" s="53" t="s">
        <v>896</v>
      </c>
    </row>
    <row r="369" spans="1:9" ht="18.75" customHeight="1">
      <c r="A369" s="193" t="s">
        <v>1116</v>
      </c>
      <c r="G369" s="312" t="s">
        <v>133</v>
      </c>
      <c r="H369" s="312" t="s">
        <v>134</v>
      </c>
    </row>
    <row r="370" spans="1:9" ht="18.75" customHeight="1">
      <c r="A370" s="53" t="s">
        <v>897</v>
      </c>
      <c r="G370" s="347">
        <v>2044218993</v>
      </c>
      <c r="H370" s="347">
        <f>+SUM(H371:H376)</f>
        <v>1697328808</v>
      </c>
      <c r="I370" s="97"/>
    </row>
    <row r="371" spans="1:9" ht="18.75" hidden="1" customHeight="1">
      <c r="A371" s="53" t="s">
        <v>898</v>
      </c>
      <c r="G371" s="248"/>
      <c r="H371" s="219"/>
      <c r="I371" s="94"/>
    </row>
    <row r="372" spans="1:9" ht="18.75" hidden="1" customHeight="1">
      <c r="A372" s="53" t="s">
        <v>899</v>
      </c>
      <c r="G372" s="219"/>
      <c r="H372" s="219">
        <v>113022623</v>
      </c>
      <c r="I372" s="94"/>
    </row>
    <row r="373" spans="1:9" ht="18.75" hidden="1" customHeight="1">
      <c r="A373" s="53" t="s">
        <v>900</v>
      </c>
      <c r="G373" s="348"/>
      <c r="H373" s="219"/>
      <c r="I373" s="94"/>
    </row>
    <row r="374" spans="1:9" ht="18.75" hidden="1" customHeight="1">
      <c r="A374" s="53" t="s">
        <v>1128</v>
      </c>
      <c r="G374" s="219"/>
      <c r="H374" s="219">
        <v>161162912</v>
      </c>
      <c r="I374" s="94"/>
    </row>
    <row r="375" spans="1:9" ht="18.75" hidden="1" customHeight="1">
      <c r="A375" s="53" t="s">
        <v>1129</v>
      </c>
      <c r="G375" s="219"/>
      <c r="H375" s="219">
        <v>1303359408</v>
      </c>
      <c r="I375" s="94"/>
    </row>
    <row r="376" spans="1:9" ht="18.75" hidden="1" customHeight="1">
      <c r="A376" s="53" t="s">
        <v>1130</v>
      </c>
      <c r="G376" s="348"/>
      <c r="H376" s="219">
        <f>1697328808-1577544943</f>
        <v>119783865</v>
      </c>
      <c r="I376" s="94"/>
    </row>
    <row r="377" spans="1:9" ht="18.75" customHeight="1">
      <c r="A377" s="53" t="s">
        <v>901</v>
      </c>
      <c r="G377" s="256">
        <v>486626715</v>
      </c>
      <c r="H377" s="256">
        <v>880880745</v>
      </c>
      <c r="I377" s="94"/>
    </row>
    <row r="378" spans="1:9" ht="18.75" customHeight="1">
      <c r="A378" s="53" t="s">
        <v>1131</v>
      </c>
      <c r="G378" s="348">
        <v>547083996</v>
      </c>
      <c r="H378" s="219">
        <f>+H377</f>
        <v>880880745</v>
      </c>
    </row>
    <row r="379" spans="1:9" ht="18.75" customHeight="1">
      <c r="A379" s="379" t="s">
        <v>137</v>
      </c>
      <c r="B379" s="379"/>
      <c r="C379" s="379"/>
      <c r="G379" s="287">
        <f>+G377+G370</f>
        <v>2530845708</v>
      </c>
      <c r="H379" s="287">
        <f>+H377+H370</f>
        <v>2578209553</v>
      </c>
    </row>
    <row r="380" spans="1:9" ht="18.75" customHeight="1">
      <c r="A380" s="193" t="s">
        <v>1117</v>
      </c>
      <c r="G380" s="312" t="s">
        <v>133</v>
      </c>
      <c r="H380" s="312" t="s">
        <v>134</v>
      </c>
    </row>
    <row r="381" spans="1:9" ht="18.75" customHeight="1">
      <c r="A381" s="53" t="s">
        <v>902</v>
      </c>
    </row>
    <row r="382" spans="1:9" ht="18.75" customHeight="1">
      <c r="A382" s="53" t="s">
        <v>903</v>
      </c>
    </row>
    <row r="383" spans="1:9" ht="18.75" customHeight="1">
      <c r="A383" s="379" t="s">
        <v>137</v>
      </c>
      <c r="B383" s="379"/>
      <c r="C383" s="379"/>
      <c r="G383">
        <f>SUM(G381:G382)</f>
        <v>0</v>
      </c>
      <c r="H383">
        <f>SUM(H381:H382)</f>
        <v>0</v>
      </c>
    </row>
    <row r="384" spans="1:9" ht="18.75" customHeight="1">
      <c r="A384" s="417" t="s">
        <v>1118</v>
      </c>
      <c r="B384" s="417"/>
      <c r="C384" s="398" t="s">
        <v>133</v>
      </c>
      <c r="D384" s="398"/>
      <c r="E384" s="398" t="s">
        <v>904</v>
      </c>
      <c r="F384" s="398"/>
      <c r="G384" s="398" t="s">
        <v>134</v>
      </c>
      <c r="H384" s="398"/>
    </row>
    <row r="385" spans="1:8" ht="24.75" customHeight="1">
      <c r="A385" s="417"/>
      <c r="B385" s="417"/>
      <c r="C385" s="263" t="s">
        <v>265</v>
      </c>
      <c r="D385" s="264" t="s">
        <v>907</v>
      </c>
      <c r="E385" s="263" t="s">
        <v>905</v>
      </c>
      <c r="F385" s="263" t="s">
        <v>906</v>
      </c>
      <c r="G385" s="263" t="s">
        <v>265</v>
      </c>
      <c r="H385" s="264" t="s">
        <v>907</v>
      </c>
    </row>
    <row r="386" spans="1:8" ht="18.75" customHeight="1">
      <c r="A386" s="251" t="s">
        <v>908</v>
      </c>
      <c r="B386" s="273"/>
      <c r="C386" s="349">
        <f>C387+C388</f>
        <v>18342550021</v>
      </c>
      <c r="D386" s="349">
        <f t="shared" ref="D386:H386" si="8">D387+D388</f>
        <v>18342550021</v>
      </c>
      <c r="E386" s="349">
        <f>E387+E388</f>
        <v>89286643547</v>
      </c>
      <c r="F386" s="349">
        <f t="shared" si="8"/>
        <v>90230356918</v>
      </c>
      <c r="G386" s="226">
        <f>G387+G388</f>
        <v>19286263392</v>
      </c>
      <c r="H386" s="226">
        <f t="shared" si="8"/>
        <v>19286263392</v>
      </c>
    </row>
    <row r="387" spans="1:8" ht="32.25" customHeight="1">
      <c r="A387" s="412" t="s">
        <v>909</v>
      </c>
      <c r="B387" s="412"/>
      <c r="C387" s="219">
        <f>+G387+E387-F387</f>
        <v>13753829736</v>
      </c>
      <c r="D387" s="219">
        <f>+C387</f>
        <v>13753829736</v>
      </c>
      <c r="E387" s="219">
        <v>64442842844</v>
      </c>
      <c r="F387" s="219">
        <v>63720274515</v>
      </c>
      <c r="G387" s="219">
        <v>13031261407</v>
      </c>
      <c r="H387" s="219">
        <f>+G387</f>
        <v>13031261407</v>
      </c>
    </row>
    <row r="388" spans="1:8" ht="32.25" customHeight="1">
      <c r="A388" s="412" t="s">
        <v>910</v>
      </c>
      <c r="B388" s="412"/>
      <c r="C388" s="219">
        <f>+G388+E388-F388</f>
        <v>4588720285</v>
      </c>
      <c r="D388" s="219">
        <f>+G388+E388-F388</f>
        <v>4588720285</v>
      </c>
      <c r="E388" s="219">
        <v>24843800703</v>
      </c>
      <c r="F388" s="219">
        <v>26510082403</v>
      </c>
      <c r="G388" s="219">
        <v>6255001985</v>
      </c>
      <c r="H388" s="219">
        <f>+G388</f>
        <v>6255001985</v>
      </c>
    </row>
    <row r="389" spans="1:8" ht="32.25" customHeight="1">
      <c r="A389" s="412" t="s">
        <v>1132</v>
      </c>
      <c r="B389" s="412"/>
      <c r="C389" s="219">
        <f>+C390</f>
        <v>9370557265</v>
      </c>
      <c r="D389" s="219">
        <f t="shared" ref="D389:E389" si="9">+D390</f>
        <v>9370557265</v>
      </c>
      <c r="E389" s="219">
        <f t="shared" si="9"/>
        <v>13559363265</v>
      </c>
      <c r="F389" s="219">
        <f>+F390</f>
        <v>13283259000</v>
      </c>
      <c r="G389" s="219">
        <f>+H389</f>
        <v>9094453000</v>
      </c>
      <c r="H389" s="219">
        <f>+H390</f>
        <v>9094453000</v>
      </c>
    </row>
    <row r="390" spans="1:8" ht="18.75" customHeight="1">
      <c r="A390" s="412" t="s">
        <v>1136</v>
      </c>
      <c r="B390" s="412"/>
      <c r="C390" s="219">
        <f>+C391+C392</f>
        <v>9370557265</v>
      </c>
      <c r="D390" s="219">
        <f t="shared" ref="D390:E390" si="10">+D391+D392</f>
        <v>9370557265</v>
      </c>
      <c r="E390" s="219">
        <f t="shared" si="10"/>
        <v>13559363265</v>
      </c>
      <c r="F390" s="219">
        <f>+F391+F392</f>
        <v>13283259000</v>
      </c>
      <c r="G390" s="219">
        <f>+H390</f>
        <v>9094453000</v>
      </c>
      <c r="H390" s="219">
        <f>+H391+H392</f>
        <v>9094453000</v>
      </c>
    </row>
    <row r="391" spans="1:8" ht="39" customHeight="1">
      <c r="A391" s="412" t="s">
        <v>1134</v>
      </c>
      <c r="B391" s="412"/>
      <c r="C391" s="219">
        <f>+D391</f>
        <v>528000000</v>
      </c>
      <c r="D391" s="219">
        <f>+G391+E391-F391</f>
        <v>528000000</v>
      </c>
      <c r="E391" s="219">
        <v>660000000</v>
      </c>
      <c r="F391" s="219">
        <v>3547801000</v>
      </c>
      <c r="G391" s="219">
        <f t="shared" ref="G391:G392" si="11">+H391</f>
        <v>3415801000</v>
      </c>
      <c r="H391" s="219">
        <v>3415801000</v>
      </c>
    </row>
    <row r="392" spans="1:8" ht="37.5" customHeight="1">
      <c r="A392" s="412" t="s">
        <v>1135</v>
      </c>
      <c r="B392" s="412"/>
      <c r="C392" s="219">
        <f>+D392</f>
        <v>8842557265</v>
      </c>
      <c r="D392" s="219">
        <f>+G392+E392-F392</f>
        <v>8842557265</v>
      </c>
      <c r="E392" s="219">
        <v>12899363265</v>
      </c>
      <c r="F392" s="219">
        <v>9735458000</v>
      </c>
      <c r="G392" s="219">
        <f t="shared" si="11"/>
        <v>5678652000</v>
      </c>
      <c r="H392" s="219">
        <v>5678652000</v>
      </c>
    </row>
    <row r="393" spans="1:8" ht="19.5" customHeight="1">
      <c r="A393" s="414" t="s">
        <v>137</v>
      </c>
      <c r="B393" s="414"/>
      <c r="C393" s="256">
        <f t="shared" ref="C393:H393" si="12">+C389+C386</f>
        <v>27713107286</v>
      </c>
      <c r="D393" s="256">
        <f t="shared" si="12"/>
        <v>27713107286</v>
      </c>
      <c r="E393" s="256">
        <f t="shared" si="12"/>
        <v>102846006812</v>
      </c>
      <c r="F393" s="256">
        <f t="shared" si="12"/>
        <v>103513615918</v>
      </c>
      <c r="G393" s="256">
        <f t="shared" si="12"/>
        <v>28380716392</v>
      </c>
      <c r="H393" s="256">
        <f t="shared" si="12"/>
        <v>28380716392</v>
      </c>
    </row>
    <row r="394" spans="1:8" ht="18.75" customHeight="1">
      <c r="A394" s="413" t="s">
        <v>1133</v>
      </c>
      <c r="B394" s="413"/>
      <c r="C394" s="256">
        <f>C395+C396</f>
        <v>62543933000</v>
      </c>
      <c r="D394" s="256">
        <f t="shared" ref="D394" si="13">D395+D396</f>
        <v>63943933000</v>
      </c>
      <c r="E394" s="256">
        <f t="shared" ref="E394" si="14">E395+E396</f>
        <v>1974000000</v>
      </c>
      <c r="F394" s="256">
        <f t="shared" ref="F394" si="15">F395+F396</f>
        <v>7590000000</v>
      </c>
      <c r="G394" s="256">
        <f>G395+G396</f>
        <v>68159933000</v>
      </c>
      <c r="H394" s="256">
        <f t="shared" ref="H394" si="16">H395+H396</f>
        <v>68159933000</v>
      </c>
    </row>
    <row r="395" spans="1:8" ht="32.25" customHeight="1">
      <c r="A395" s="412" t="s">
        <v>909</v>
      </c>
      <c r="B395" s="412"/>
      <c r="C395" s="219">
        <f>+G395-F395</f>
        <v>57884933000</v>
      </c>
      <c r="D395" s="219">
        <v>59284933000</v>
      </c>
      <c r="E395" s="219"/>
      <c r="F395" s="219">
        <v>5450000000</v>
      </c>
      <c r="G395" s="219">
        <v>63334933000</v>
      </c>
      <c r="H395" s="219">
        <f>+G395</f>
        <v>63334933000</v>
      </c>
    </row>
    <row r="396" spans="1:8" ht="32.25" customHeight="1">
      <c r="A396" s="412" t="s">
        <v>910</v>
      </c>
      <c r="B396" s="412"/>
      <c r="C396" s="219">
        <f>+D396</f>
        <v>4659000000</v>
      </c>
      <c r="D396" s="219">
        <f>+G396+E396-F396</f>
        <v>4659000000</v>
      </c>
      <c r="E396" s="219">
        <v>1974000000</v>
      </c>
      <c r="F396" s="219">
        <v>2140000000</v>
      </c>
      <c r="G396" s="219">
        <v>4825000000</v>
      </c>
      <c r="H396" s="219">
        <f>+G396</f>
        <v>4825000000</v>
      </c>
    </row>
    <row r="397" spans="1:8" ht="18.75" customHeight="1">
      <c r="A397" s="251" t="s">
        <v>911</v>
      </c>
      <c r="B397" s="227"/>
      <c r="C397" s="265"/>
      <c r="D397" s="265"/>
      <c r="E397" s="265"/>
      <c r="F397" s="265"/>
      <c r="G397" s="265"/>
      <c r="H397" s="265"/>
    </row>
    <row r="398" spans="1:8" ht="18.75" hidden="1" customHeight="1">
      <c r="A398" s="422" t="s">
        <v>184</v>
      </c>
      <c r="B398" s="422"/>
      <c r="C398" s="405" t="s">
        <v>77</v>
      </c>
      <c r="D398" s="405"/>
      <c r="E398" s="405"/>
      <c r="F398" s="405" t="s">
        <v>78</v>
      </c>
      <c r="G398" s="405"/>
      <c r="H398" s="405"/>
    </row>
    <row r="399" spans="1:8" ht="39" hidden="1" customHeight="1">
      <c r="A399" s="422"/>
      <c r="B399" s="422"/>
      <c r="C399" s="271" t="s">
        <v>912</v>
      </c>
      <c r="D399" s="272" t="s">
        <v>185</v>
      </c>
      <c r="E399" s="272" t="s">
        <v>186</v>
      </c>
      <c r="F399" s="271" t="s">
        <v>912</v>
      </c>
      <c r="G399" s="272" t="s">
        <v>185</v>
      </c>
      <c r="H399" s="272" t="s">
        <v>186</v>
      </c>
    </row>
    <row r="400" spans="1:8" ht="18.75" hidden="1" customHeight="1">
      <c r="A400" s="204" t="s">
        <v>913</v>
      </c>
      <c r="B400" s="205"/>
      <c r="C400" s="249"/>
      <c r="D400" s="249"/>
      <c r="E400" s="249"/>
      <c r="F400" s="249"/>
      <c r="G400" s="249"/>
      <c r="H400" s="250"/>
    </row>
    <row r="401" spans="1:9" ht="29.25" hidden="1" customHeight="1">
      <c r="A401" s="420" t="s">
        <v>187</v>
      </c>
      <c r="B401" s="421"/>
      <c r="C401" s="249"/>
      <c r="D401" s="249"/>
      <c r="E401" s="249"/>
      <c r="F401" s="288"/>
      <c r="G401" s="250"/>
      <c r="H401" s="250"/>
    </row>
    <row r="402" spans="1:9" ht="18.75" hidden="1" customHeight="1">
      <c r="A402" s="418" t="s">
        <v>188</v>
      </c>
      <c r="B402" s="419"/>
      <c r="C402" s="249"/>
      <c r="D402" s="249"/>
      <c r="E402" s="249"/>
      <c r="F402" s="249"/>
      <c r="G402" s="249"/>
      <c r="H402" s="250"/>
      <c r="I402" s="94"/>
    </row>
    <row r="403" spans="1:9" ht="18.75" customHeight="1">
      <c r="A403" s="53" t="s">
        <v>914</v>
      </c>
      <c r="C403" s="2"/>
      <c r="D403" s="2"/>
      <c r="E403" s="398" t="s">
        <v>133</v>
      </c>
      <c r="F403" s="398"/>
      <c r="G403" s="398" t="s">
        <v>134</v>
      </c>
      <c r="H403" s="398"/>
    </row>
    <row r="404" spans="1:9" ht="18.75" customHeight="1">
      <c r="A404" s="53"/>
      <c r="C404" s="2"/>
      <c r="D404" s="2"/>
      <c r="E404" s="233" t="s">
        <v>918</v>
      </c>
      <c r="F404" s="233" t="s">
        <v>919</v>
      </c>
      <c r="G404" s="233" t="s">
        <v>918</v>
      </c>
      <c r="H404" s="233" t="s">
        <v>919</v>
      </c>
    </row>
    <row r="405" spans="1:9" ht="18.75" customHeight="1">
      <c r="A405" s="53" t="s">
        <v>915</v>
      </c>
      <c r="C405" s="2"/>
      <c r="D405" s="2"/>
      <c r="E405" s="211"/>
      <c r="F405" s="211"/>
      <c r="G405" s="211"/>
      <c r="H405" s="211"/>
    </row>
    <row r="406" spans="1:9" ht="18.75" customHeight="1">
      <c r="A406" s="53" t="s">
        <v>916</v>
      </c>
      <c r="C406" s="2"/>
      <c r="D406" s="2"/>
      <c r="E406" s="212"/>
      <c r="F406" s="212"/>
      <c r="G406" s="212"/>
      <c r="H406" s="212"/>
    </row>
    <row r="407" spans="1:9" ht="18.75" customHeight="1">
      <c r="A407" s="53" t="s">
        <v>917</v>
      </c>
      <c r="C407" s="2"/>
      <c r="D407" s="2"/>
      <c r="E407" s="212"/>
      <c r="F407" s="212"/>
      <c r="G407" s="212"/>
      <c r="H407" s="212"/>
    </row>
    <row r="408" spans="1:9" ht="18.75" customHeight="1">
      <c r="A408" s="399" t="s">
        <v>137</v>
      </c>
      <c r="B408" s="399"/>
      <c r="C408" s="399"/>
      <c r="D408" s="399"/>
      <c r="E408" s="213">
        <f>SUM(E405:E407)</f>
        <v>0</v>
      </c>
      <c r="F408" s="213">
        <f t="shared" ref="F408:H408" si="17">SUM(F405:F407)</f>
        <v>0</v>
      </c>
      <c r="G408" s="213">
        <f t="shared" si="17"/>
        <v>0</v>
      </c>
      <c r="H408" s="213">
        <f t="shared" si="17"/>
        <v>0</v>
      </c>
    </row>
    <row r="409" spans="1:9" ht="18.75" customHeight="1">
      <c r="A409" s="53" t="s">
        <v>920</v>
      </c>
      <c r="C409" s="2"/>
      <c r="D409" s="2"/>
      <c r="E409" s="2"/>
      <c r="F409" s="2"/>
      <c r="G409" s="2"/>
      <c r="H409" s="2"/>
    </row>
    <row r="410" spans="1:9" ht="18.75" customHeight="1">
      <c r="A410" s="251" t="s">
        <v>1137</v>
      </c>
      <c r="B410" s="227"/>
      <c r="C410" s="2"/>
      <c r="D410" s="2"/>
      <c r="E410" s="2"/>
      <c r="F410" s="2"/>
      <c r="G410" s="318" t="s">
        <v>133</v>
      </c>
      <c r="H410" s="318" t="s">
        <v>134</v>
      </c>
    </row>
    <row r="411" spans="1:9" ht="18.75" customHeight="1">
      <c r="A411" s="251" t="s">
        <v>1138</v>
      </c>
      <c r="B411" s="227"/>
      <c r="C411" s="2"/>
      <c r="D411" s="2"/>
      <c r="E411" s="2"/>
      <c r="F411" s="2"/>
      <c r="G411" s="350">
        <v>2444860000</v>
      </c>
      <c r="H411" s="350">
        <v>1107900500</v>
      </c>
    </row>
    <row r="412" spans="1:9" ht="18.75" customHeight="1">
      <c r="A412" s="251" t="s">
        <v>1139</v>
      </c>
      <c r="B412" s="227"/>
      <c r="C412" s="2"/>
      <c r="D412" s="2"/>
      <c r="E412" s="2"/>
      <c r="F412" s="2"/>
      <c r="G412" s="350">
        <v>20787011035</v>
      </c>
      <c r="H412" s="350">
        <v>21263087630</v>
      </c>
    </row>
    <row r="413" spans="1:9" ht="18.75" customHeight="1">
      <c r="A413" s="53"/>
      <c r="B413" s="252" t="s">
        <v>137</v>
      </c>
      <c r="C413" s="2"/>
      <c r="D413" s="2"/>
      <c r="E413" s="2"/>
      <c r="F413" s="2"/>
      <c r="G413" s="351">
        <f>SUM(G411:G412)</f>
        <v>23231871035</v>
      </c>
      <c r="H413" s="351">
        <f>SUM(H411:H412)</f>
        <v>22370988130</v>
      </c>
    </row>
    <row r="414" spans="1:9" ht="18.75" customHeight="1">
      <c r="A414" s="193" t="s">
        <v>1119</v>
      </c>
      <c r="C414" s="2"/>
      <c r="D414" s="2"/>
      <c r="E414" s="398" t="s">
        <v>133</v>
      </c>
      <c r="F414" s="398"/>
      <c r="G414" s="398" t="s">
        <v>134</v>
      </c>
      <c r="H414" s="398"/>
    </row>
    <row r="415" spans="1:9" s="113" customFormat="1" ht="30" customHeight="1">
      <c r="A415" s="397" t="s">
        <v>921</v>
      </c>
      <c r="B415" s="397"/>
      <c r="C415" s="397"/>
      <c r="D415" s="397"/>
      <c r="E415" s="254" t="s">
        <v>265</v>
      </c>
      <c r="F415" s="255" t="s">
        <v>907</v>
      </c>
      <c r="G415" s="254" t="s">
        <v>265</v>
      </c>
      <c r="H415" s="255" t="s">
        <v>907</v>
      </c>
    </row>
    <row r="416" spans="1:9" ht="18.75" customHeight="1">
      <c r="A416" s="53" t="s">
        <v>1140</v>
      </c>
      <c r="B416" s="316"/>
      <c r="C416" s="316"/>
      <c r="D416" s="316"/>
      <c r="E416" s="226">
        <v>293764000</v>
      </c>
      <c r="F416" s="226">
        <f>+E416</f>
        <v>293764000</v>
      </c>
      <c r="G416" s="226">
        <v>287131000</v>
      </c>
      <c r="H416" s="226">
        <f>+G416</f>
        <v>287131000</v>
      </c>
    </row>
    <row r="417" spans="1:8" ht="18.75" customHeight="1">
      <c r="A417" s="53" t="s">
        <v>1141</v>
      </c>
      <c r="B417" s="316"/>
      <c r="C417" s="316"/>
      <c r="D417" s="316"/>
      <c r="E417" s="219"/>
      <c r="F417" s="226">
        <f t="shared" ref="F417:F445" si="18">+E417</f>
        <v>0</v>
      </c>
      <c r="G417" s="219">
        <v>1260266000</v>
      </c>
      <c r="H417" s="219">
        <f t="shared" ref="H417:H433" si="19">+G417</f>
        <v>1260266000</v>
      </c>
    </row>
    <row r="418" spans="1:8" ht="18.75" customHeight="1">
      <c r="A418" s="53" t="s">
        <v>1142</v>
      </c>
      <c r="B418" s="316"/>
      <c r="C418" s="316"/>
      <c r="D418" s="316"/>
      <c r="E418" s="219">
        <v>8384000</v>
      </c>
      <c r="F418" s="226">
        <f t="shared" si="18"/>
        <v>8384000</v>
      </c>
      <c r="G418" s="219">
        <v>39510405</v>
      </c>
      <c r="H418" s="219">
        <f t="shared" si="19"/>
        <v>39510405</v>
      </c>
    </row>
    <row r="419" spans="1:8" ht="18.75" customHeight="1">
      <c r="A419" s="53" t="s">
        <v>1143</v>
      </c>
      <c r="B419" s="316"/>
      <c r="C419" s="316"/>
      <c r="D419" s="316"/>
      <c r="E419" s="219">
        <v>163896212</v>
      </c>
      <c r="F419" s="226">
        <f t="shared" si="18"/>
        <v>163896212</v>
      </c>
      <c r="G419" s="219">
        <v>163896212</v>
      </c>
      <c r="H419" s="219">
        <f t="shared" si="19"/>
        <v>163896212</v>
      </c>
    </row>
    <row r="420" spans="1:8" ht="18.75" customHeight="1">
      <c r="A420" s="53" t="s">
        <v>1144</v>
      </c>
      <c r="B420" s="316"/>
      <c r="C420" s="316"/>
      <c r="D420" s="316"/>
      <c r="E420" s="219">
        <v>5900400</v>
      </c>
      <c r="F420" s="226">
        <f t="shared" si="18"/>
        <v>5900400</v>
      </c>
      <c r="G420" s="219">
        <v>4135900400</v>
      </c>
      <c r="H420" s="219">
        <f t="shared" si="19"/>
        <v>4135900400</v>
      </c>
    </row>
    <row r="421" spans="1:8" ht="18.75" customHeight="1">
      <c r="A421" s="53" t="s">
        <v>1145</v>
      </c>
      <c r="B421" s="316"/>
      <c r="C421" s="316"/>
      <c r="D421" s="316"/>
      <c r="E421" s="219">
        <v>341574473</v>
      </c>
      <c r="F421" s="226">
        <f t="shared" si="18"/>
        <v>341574473</v>
      </c>
      <c r="G421" s="219">
        <v>557542533</v>
      </c>
      <c r="H421" s="219">
        <f t="shared" si="19"/>
        <v>557542533</v>
      </c>
    </row>
    <row r="422" spans="1:8" ht="18.75" customHeight="1">
      <c r="A422" s="53" t="s">
        <v>1146</v>
      </c>
      <c r="B422" s="316"/>
      <c r="C422" s="316"/>
      <c r="D422" s="316"/>
      <c r="E422" s="219">
        <v>1467122443</v>
      </c>
      <c r="F422" s="226">
        <f t="shared" si="18"/>
        <v>1467122443</v>
      </c>
      <c r="G422" s="219">
        <v>838151820</v>
      </c>
      <c r="H422" s="219">
        <f t="shared" si="19"/>
        <v>838151820</v>
      </c>
    </row>
    <row r="423" spans="1:8" ht="18.75" customHeight="1">
      <c r="A423" s="53" t="s">
        <v>1093</v>
      </c>
      <c r="B423" s="316"/>
      <c r="C423" s="316"/>
      <c r="D423" s="316"/>
      <c r="E423" s="219">
        <v>33484300</v>
      </c>
      <c r="F423" s="226">
        <f t="shared" si="18"/>
        <v>33484300</v>
      </c>
      <c r="G423" s="219">
        <v>49818700</v>
      </c>
      <c r="H423" s="219">
        <f t="shared" si="19"/>
        <v>49818700</v>
      </c>
    </row>
    <row r="424" spans="1:8" ht="18.75" customHeight="1">
      <c r="A424" s="53" t="s">
        <v>1147</v>
      </c>
      <c r="B424" s="316"/>
      <c r="C424" s="316"/>
      <c r="D424" s="316"/>
      <c r="E424" s="219"/>
      <c r="F424" s="226">
        <f t="shared" si="18"/>
        <v>0</v>
      </c>
      <c r="G424" s="219">
        <v>72000000</v>
      </c>
      <c r="H424" s="219">
        <f t="shared" si="19"/>
        <v>72000000</v>
      </c>
    </row>
    <row r="425" spans="1:8" ht="18.75" customHeight="1">
      <c r="A425" s="53" t="s">
        <v>1148</v>
      </c>
      <c r="B425" s="316"/>
      <c r="C425" s="316"/>
      <c r="D425" s="316"/>
      <c r="E425" s="219">
        <v>318126545</v>
      </c>
      <c r="F425" s="226">
        <f t="shared" si="18"/>
        <v>318126545</v>
      </c>
      <c r="G425" s="219">
        <v>305424570</v>
      </c>
      <c r="H425" s="219">
        <f t="shared" si="19"/>
        <v>305424570</v>
      </c>
    </row>
    <row r="426" spans="1:8" ht="18.75" customHeight="1">
      <c r="A426" s="53" t="s">
        <v>1149</v>
      </c>
      <c r="B426" s="316"/>
      <c r="C426" s="316"/>
      <c r="D426" s="316"/>
      <c r="E426" s="219">
        <v>91200000</v>
      </c>
      <c r="F426" s="226">
        <f t="shared" si="18"/>
        <v>91200000</v>
      </c>
      <c r="G426" s="219">
        <v>109000000</v>
      </c>
      <c r="H426" s="219">
        <f t="shared" si="19"/>
        <v>109000000</v>
      </c>
    </row>
    <row r="427" spans="1:8" ht="18.75" customHeight="1">
      <c r="A427" s="53" t="s">
        <v>1150</v>
      </c>
      <c r="B427" s="316"/>
      <c r="C427" s="316"/>
      <c r="D427" s="316"/>
      <c r="E427" s="219">
        <v>415655240</v>
      </c>
      <c r="F427" s="226">
        <f t="shared" si="18"/>
        <v>415655240</v>
      </c>
      <c r="G427" s="219">
        <v>415655240</v>
      </c>
      <c r="H427" s="219">
        <f t="shared" si="19"/>
        <v>415655240</v>
      </c>
    </row>
    <row r="428" spans="1:8" ht="18.75" customHeight="1">
      <c r="A428" s="53" t="s">
        <v>1151</v>
      </c>
      <c r="B428" s="316"/>
      <c r="C428" s="316"/>
      <c r="D428" s="316"/>
      <c r="E428" s="219">
        <v>51550000</v>
      </c>
      <c r="F428" s="226">
        <f t="shared" si="18"/>
        <v>51550000</v>
      </c>
      <c r="G428" s="219">
        <v>67750000</v>
      </c>
      <c r="H428" s="219">
        <f t="shared" si="19"/>
        <v>67750000</v>
      </c>
    </row>
    <row r="429" spans="1:8" ht="18.75" customHeight="1">
      <c r="A429" s="53" t="s">
        <v>1152</v>
      </c>
      <c r="B429" s="316"/>
      <c r="C429" s="316"/>
      <c r="D429" s="316"/>
      <c r="E429" s="219">
        <v>94966364</v>
      </c>
      <c r="F429" s="226">
        <f t="shared" si="18"/>
        <v>94966364</v>
      </c>
      <c r="G429" s="219">
        <v>94966364</v>
      </c>
      <c r="H429" s="219">
        <f t="shared" si="19"/>
        <v>94966364</v>
      </c>
    </row>
    <row r="430" spans="1:8" ht="18.75" customHeight="1">
      <c r="A430" s="53" t="s">
        <v>1153</v>
      </c>
      <c r="B430" s="316"/>
      <c r="C430" s="316"/>
      <c r="D430" s="316"/>
      <c r="E430" s="219"/>
      <c r="F430" s="226">
        <f t="shared" si="18"/>
        <v>0</v>
      </c>
      <c r="G430" s="219">
        <v>24090000</v>
      </c>
      <c r="H430" s="219">
        <f t="shared" si="19"/>
        <v>24090000</v>
      </c>
    </row>
    <row r="431" spans="1:8" ht="18.75" customHeight="1">
      <c r="A431" s="53" t="s">
        <v>1154</v>
      </c>
      <c r="B431" s="316"/>
      <c r="C431" s="316"/>
      <c r="D431" s="316"/>
      <c r="E431" s="219">
        <v>19751000</v>
      </c>
      <c r="F431" s="226">
        <f t="shared" si="18"/>
        <v>19751000</v>
      </c>
      <c r="G431" s="219">
        <v>24186000</v>
      </c>
      <c r="H431" s="219">
        <f t="shared" si="19"/>
        <v>24186000</v>
      </c>
    </row>
    <row r="432" spans="1:8" ht="18.75" customHeight="1">
      <c r="A432" s="53" t="s">
        <v>1155</v>
      </c>
      <c r="B432" s="316"/>
      <c r="C432" s="316"/>
      <c r="D432" s="316"/>
      <c r="E432" s="219">
        <v>44216000</v>
      </c>
      <c r="F432" s="226">
        <f t="shared" si="18"/>
        <v>44216000</v>
      </c>
      <c r="G432" s="219">
        <v>66216000</v>
      </c>
      <c r="H432" s="219">
        <f t="shared" si="19"/>
        <v>66216000</v>
      </c>
    </row>
    <row r="433" spans="1:9" ht="18.75" customHeight="1">
      <c r="A433" s="53" t="s">
        <v>1156</v>
      </c>
      <c r="B433" s="316"/>
      <c r="C433" s="316"/>
      <c r="D433" s="316"/>
      <c r="E433" s="219">
        <v>28112533</v>
      </c>
      <c r="F433" s="226">
        <f t="shared" si="18"/>
        <v>28112533</v>
      </c>
      <c r="G433" s="219">
        <v>28112533</v>
      </c>
      <c r="H433" s="219">
        <f t="shared" si="19"/>
        <v>28112533</v>
      </c>
    </row>
    <row r="434" spans="1:9" ht="18.75" customHeight="1">
      <c r="A434" s="53" t="s">
        <v>1184</v>
      </c>
      <c r="B434" s="316"/>
      <c r="C434" s="316"/>
      <c r="D434" s="316"/>
      <c r="E434" s="219">
        <v>96569590</v>
      </c>
      <c r="F434" s="226">
        <f t="shared" si="18"/>
        <v>96569590</v>
      </c>
      <c r="G434" s="219"/>
      <c r="H434" s="219"/>
    </row>
    <row r="435" spans="1:9" ht="18.75" customHeight="1">
      <c r="A435" s="53" t="s">
        <v>1168</v>
      </c>
      <c r="B435" s="316"/>
      <c r="C435" s="316"/>
      <c r="D435" s="316"/>
      <c r="E435" s="219">
        <v>190656080</v>
      </c>
      <c r="F435" s="226">
        <f t="shared" si="18"/>
        <v>190656080</v>
      </c>
      <c r="G435" s="219"/>
      <c r="H435" s="219"/>
    </row>
    <row r="436" spans="1:9" ht="18.75" customHeight="1">
      <c r="A436" s="53" t="s">
        <v>1169</v>
      </c>
      <c r="B436" s="316"/>
      <c r="C436" s="316"/>
      <c r="D436" s="316"/>
      <c r="E436" s="219">
        <v>11223000</v>
      </c>
      <c r="F436" s="226">
        <f t="shared" si="18"/>
        <v>11223000</v>
      </c>
      <c r="G436" s="219"/>
      <c r="H436" s="219"/>
    </row>
    <row r="437" spans="1:9" ht="18.75" customHeight="1">
      <c r="A437" s="53" t="s">
        <v>1170</v>
      </c>
      <c r="B437" s="316"/>
      <c r="C437" s="316"/>
      <c r="D437" s="316"/>
      <c r="E437" s="219">
        <v>28130300</v>
      </c>
      <c r="F437" s="226">
        <f t="shared" si="18"/>
        <v>28130300</v>
      </c>
      <c r="G437" s="219">
        <v>28130300</v>
      </c>
      <c r="H437" s="226">
        <f t="shared" ref="H437" si="20">+G437</f>
        <v>28130300</v>
      </c>
    </row>
    <row r="438" spans="1:9" ht="18.75" customHeight="1">
      <c r="A438" s="53" t="s">
        <v>1091</v>
      </c>
      <c r="B438" s="316"/>
      <c r="C438" s="316"/>
      <c r="D438" s="316"/>
      <c r="E438" s="219">
        <v>223285950</v>
      </c>
      <c r="F438" s="226">
        <f t="shared" si="18"/>
        <v>223285950</v>
      </c>
      <c r="G438" s="219"/>
      <c r="H438" s="219"/>
    </row>
    <row r="439" spans="1:9" ht="18.75" customHeight="1">
      <c r="A439" s="53" t="s">
        <v>1185</v>
      </c>
      <c r="B439" s="316"/>
      <c r="C439" s="316"/>
      <c r="D439" s="316"/>
      <c r="E439" s="219">
        <v>60433170</v>
      </c>
      <c r="F439" s="226">
        <f t="shared" si="18"/>
        <v>60433170</v>
      </c>
      <c r="G439" s="219"/>
      <c r="H439" s="219"/>
    </row>
    <row r="440" spans="1:9" ht="18.75" customHeight="1">
      <c r="A440" s="53" t="s">
        <v>1172</v>
      </c>
      <c r="B440" s="316"/>
      <c r="C440" s="316"/>
      <c r="D440" s="316"/>
      <c r="E440" s="219">
        <v>268814092</v>
      </c>
      <c r="F440" s="226">
        <f t="shared" si="18"/>
        <v>268814092</v>
      </c>
      <c r="G440" s="219"/>
      <c r="H440" s="219"/>
    </row>
    <row r="441" spans="1:9" ht="18.75" customHeight="1">
      <c r="A441" s="53" t="s">
        <v>1163</v>
      </c>
      <c r="B441" s="316"/>
      <c r="C441" s="316"/>
      <c r="D441" s="316"/>
      <c r="E441" s="219">
        <v>897061228</v>
      </c>
      <c r="F441" s="226">
        <f t="shared" si="18"/>
        <v>897061228</v>
      </c>
      <c r="G441" s="219"/>
      <c r="H441" s="219"/>
    </row>
    <row r="442" spans="1:9" ht="18.75" customHeight="1">
      <c r="A442" s="53" t="s">
        <v>1171</v>
      </c>
      <c r="B442" s="316"/>
      <c r="C442" s="316"/>
      <c r="D442" s="316"/>
      <c r="E442" s="219">
        <v>30210000</v>
      </c>
      <c r="F442" s="226">
        <f t="shared" si="18"/>
        <v>30210000</v>
      </c>
      <c r="G442" s="219"/>
      <c r="H442" s="219"/>
    </row>
    <row r="443" spans="1:9" ht="18.75" customHeight="1">
      <c r="A443" s="53" t="s">
        <v>1186</v>
      </c>
      <c r="B443" s="316"/>
      <c r="C443" s="316"/>
      <c r="D443" s="316"/>
      <c r="E443" s="219">
        <v>36205460</v>
      </c>
      <c r="F443" s="226">
        <f t="shared" si="18"/>
        <v>36205460</v>
      </c>
      <c r="G443" s="219"/>
      <c r="H443" s="219"/>
    </row>
    <row r="444" spans="1:9" ht="18.75" customHeight="1">
      <c r="A444" s="53" t="s">
        <v>1160</v>
      </c>
      <c r="B444" s="316"/>
      <c r="C444" s="316"/>
      <c r="D444" s="316"/>
      <c r="E444" s="219">
        <v>22015000</v>
      </c>
      <c r="F444" s="226">
        <f t="shared" si="18"/>
        <v>22015000</v>
      </c>
      <c r="G444" s="219"/>
      <c r="H444" s="219"/>
    </row>
    <row r="445" spans="1:9" ht="18.75" customHeight="1">
      <c r="A445" s="53" t="s">
        <v>923</v>
      </c>
      <c r="C445" s="2"/>
      <c r="D445" s="2"/>
      <c r="E445" s="219">
        <v>469629935</v>
      </c>
      <c r="F445" s="226">
        <f t="shared" si="18"/>
        <v>469629935</v>
      </c>
      <c r="G445" s="219">
        <f>369339368-28130300</f>
        <v>341209068</v>
      </c>
      <c r="H445" s="219">
        <f>369339368-28130300</f>
        <v>341209068</v>
      </c>
    </row>
    <row r="446" spans="1:9" ht="33" customHeight="1">
      <c r="A446" s="395" t="s">
        <v>924</v>
      </c>
      <c r="B446" s="395"/>
      <c r="C446" s="395"/>
      <c r="D446" s="395"/>
      <c r="F446" s="219"/>
      <c r="G446" s="219"/>
      <c r="H446" s="219"/>
    </row>
    <row r="447" spans="1:9" ht="18.75" customHeight="1">
      <c r="A447" s="380" t="s">
        <v>137</v>
      </c>
      <c r="B447" s="380"/>
      <c r="C447" s="380"/>
      <c r="D447" s="380"/>
      <c r="E447" s="262">
        <f>SUM(E416:E445)</f>
        <v>5711937315</v>
      </c>
      <c r="F447" s="262">
        <f>SUM(F416:F446)</f>
        <v>5711937315</v>
      </c>
      <c r="G447" s="262">
        <f>SUM(G416:G446)</f>
        <v>8908957145</v>
      </c>
      <c r="H447" s="262">
        <f>SUM(H416:H446)</f>
        <v>8908957145</v>
      </c>
      <c r="I447" s="97"/>
    </row>
    <row r="448" spans="1:9" ht="18.75" customHeight="1">
      <c r="A448" s="53" t="s">
        <v>925</v>
      </c>
      <c r="C448" s="2"/>
      <c r="D448" s="2"/>
      <c r="E448" s="2"/>
      <c r="F448" s="2"/>
      <c r="G448" s="2"/>
      <c r="H448" s="2"/>
      <c r="I448" s="94"/>
    </row>
    <row r="449" spans="1:9" ht="26.25" customHeight="1">
      <c r="A449" s="395" t="s">
        <v>922</v>
      </c>
      <c r="B449" s="395"/>
      <c r="C449" s="395"/>
      <c r="D449" s="395"/>
      <c r="E449" s="2"/>
      <c r="F449" s="2"/>
      <c r="G449" s="2"/>
      <c r="H449" s="2"/>
      <c r="I449" s="97"/>
    </row>
    <row r="450" spans="1:9" ht="18.75" customHeight="1">
      <c r="A450" s="53" t="s">
        <v>926</v>
      </c>
      <c r="C450" s="2"/>
      <c r="D450" s="2"/>
      <c r="E450" s="2"/>
      <c r="F450" s="2"/>
      <c r="G450" s="2"/>
      <c r="H450" s="2"/>
      <c r="I450" s="94"/>
    </row>
    <row r="451" spans="1:9" ht="18.75" customHeight="1">
      <c r="A451" s="380" t="s">
        <v>137</v>
      </c>
      <c r="B451" s="380"/>
      <c r="C451" s="380"/>
      <c r="D451" s="380"/>
      <c r="E451" s="2"/>
      <c r="F451" s="2"/>
      <c r="G451" s="2"/>
      <c r="H451" s="2"/>
      <c r="I451" s="324"/>
    </row>
    <row r="452" spans="1:9" ht="30.75" customHeight="1">
      <c r="A452" s="381" t="s">
        <v>1120</v>
      </c>
      <c r="B452" s="381"/>
      <c r="C452" s="381"/>
      <c r="D452" s="381"/>
      <c r="E452" s="209" t="s">
        <v>134</v>
      </c>
      <c r="F452" s="210" t="s">
        <v>927</v>
      </c>
      <c r="G452" s="210" t="s">
        <v>928</v>
      </c>
      <c r="H452" s="209" t="s">
        <v>133</v>
      </c>
    </row>
    <row r="453" spans="1:9" ht="18.75" customHeight="1">
      <c r="A453" s="192" t="s">
        <v>929</v>
      </c>
      <c r="B453" s="314"/>
      <c r="C453" s="314"/>
      <c r="D453" s="314"/>
      <c r="E453" s="226"/>
      <c r="F453" s="226"/>
      <c r="G453" s="226"/>
      <c r="H453" s="226"/>
    </row>
    <row r="454" spans="1:9" ht="18.75" customHeight="1">
      <c r="A454" s="207" t="s">
        <v>930</v>
      </c>
      <c r="B454" s="314"/>
      <c r="C454" s="314"/>
      <c r="D454" s="314"/>
      <c r="E454" s="219"/>
      <c r="F454" s="219"/>
      <c r="G454" s="219"/>
      <c r="H454" s="219"/>
    </row>
    <row r="455" spans="1:9" ht="18.75" customHeight="1">
      <c r="A455" s="207" t="s">
        <v>931</v>
      </c>
      <c r="B455" s="314"/>
      <c r="C455" s="314"/>
      <c r="D455" s="314"/>
      <c r="E455" s="219">
        <v>424188426</v>
      </c>
      <c r="F455" s="219">
        <v>19337891218</v>
      </c>
      <c r="G455" s="219">
        <v>17846360008</v>
      </c>
      <c r="H455" s="219">
        <f>+E455+F455-G455</f>
        <v>1915719636</v>
      </c>
    </row>
    <row r="456" spans="1:9" ht="18.75" customHeight="1">
      <c r="A456" s="207" t="s">
        <v>932</v>
      </c>
      <c r="B456" s="314"/>
      <c r="C456" s="314"/>
      <c r="D456" s="314"/>
      <c r="E456" s="219"/>
      <c r="F456" s="219">
        <v>19916087</v>
      </c>
      <c r="G456" s="219">
        <v>19916087</v>
      </c>
      <c r="H456" s="219">
        <f t="shared" ref="H456:H458" si="21">+E456+F456-G456</f>
        <v>0</v>
      </c>
    </row>
    <row r="457" spans="1:9" ht="18.75" customHeight="1">
      <c r="A457" s="207" t="s">
        <v>933</v>
      </c>
      <c r="B457" s="314"/>
      <c r="C457" s="314"/>
      <c r="D457" s="314"/>
      <c r="E457" s="219">
        <v>-228258776</v>
      </c>
      <c r="F457" s="219">
        <v>8815760095</v>
      </c>
      <c r="G457" s="219">
        <v>3746050746</v>
      </c>
      <c r="H457" s="219">
        <f>+F457-G457+E457</f>
        <v>4841450573</v>
      </c>
    </row>
    <row r="458" spans="1:9" ht="18.75" customHeight="1">
      <c r="A458" s="207" t="s">
        <v>934</v>
      </c>
      <c r="B458" s="314"/>
      <c r="C458" s="314"/>
      <c r="D458" s="314"/>
      <c r="E458" s="219"/>
      <c r="F458" s="219">
        <v>4000000</v>
      </c>
      <c r="G458" s="219">
        <v>4000000</v>
      </c>
      <c r="H458" s="219">
        <f t="shared" si="21"/>
        <v>0</v>
      </c>
    </row>
    <row r="459" spans="1:9" ht="18.75" customHeight="1">
      <c r="A459" s="207"/>
      <c r="B459" s="314" t="s">
        <v>137</v>
      </c>
      <c r="C459" s="314"/>
      <c r="D459" s="314"/>
      <c r="E459" s="256">
        <f>SUM(E454:E458)</f>
        <v>195929650</v>
      </c>
      <c r="F459" s="256">
        <f t="shared" ref="F459:H459" si="22">SUM(F454:F458)</f>
        <v>28177567400</v>
      </c>
      <c r="G459" s="256">
        <f t="shared" si="22"/>
        <v>21616326841</v>
      </c>
      <c r="H459" s="256">
        <f t="shared" si="22"/>
        <v>6757170209</v>
      </c>
    </row>
    <row r="460" spans="1:9" ht="18.75" customHeight="1">
      <c r="A460" s="207" t="s">
        <v>935</v>
      </c>
      <c r="B460" s="314"/>
      <c r="C460" s="314"/>
      <c r="D460" s="314"/>
      <c r="E460" s="219"/>
      <c r="F460" s="219"/>
      <c r="G460" s="219"/>
      <c r="H460" s="219"/>
    </row>
    <row r="461" spans="1:9" ht="18.75" customHeight="1">
      <c r="A461" s="207"/>
      <c r="B461" s="314" t="s">
        <v>137</v>
      </c>
      <c r="C461" s="314"/>
      <c r="D461" s="314"/>
      <c r="E461" s="253">
        <f>SUM(E460)</f>
        <v>0</v>
      </c>
      <c r="F461" s="253">
        <f t="shared" ref="F461:H461" si="23">SUM(F460)</f>
        <v>0</v>
      </c>
      <c r="G461" s="253">
        <f t="shared" si="23"/>
        <v>0</v>
      </c>
      <c r="H461" s="253">
        <f t="shared" si="23"/>
        <v>0</v>
      </c>
    </row>
    <row r="462" spans="1:9" ht="18.75" customHeight="1">
      <c r="A462" s="84" t="s">
        <v>1121</v>
      </c>
      <c r="C462" s="314"/>
      <c r="D462" s="314"/>
      <c r="E462" s="2"/>
      <c r="F462" s="2"/>
      <c r="G462" s="2"/>
      <c r="H462" s="2"/>
    </row>
    <row r="463" spans="1:9" ht="18.75" customHeight="1">
      <c r="A463" s="207" t="s">
        <v>936</v>
      </c>
      <c r="C463" s="314"/>
      <c r="D463" s="314"/>
      <c r="E463" s="2"/>
      <c r="F463" s="2"/>
      <c r="G463" s="209" t="s">
        <v>133</v>
      </c>
      <c r="H463" s="209" t="s">
        <v>134</v>
      </c>
    </row>
    <row r="464" spans="1:9" ht="18.75" customHeight="1">
      <c r="A464" s="207" t="s">
        <v>937</v>
      </c>
      <c r="C464" s="314"/>
      <c r="D464" s="314"/>
      <c r="E464" s="2"/>
      <c r="F464" s="2"/>
      <c r="G464" s="211"/>
      <c r="H464" s="211"/>
    </row>
    <row r="465" spans="1:8" ht="18.75" customHeight="1">
      <c r="A465" s="207" t="s">
        <v>938</v>
      </c>
      <c r="C465" s="314"/>
      <c r="D465" s="314"/>
      <c r="E465" s="2"/>
      <c r="F465" s="2"/>
      <c r="G465" s="212"/>
      <c r="H465" s="212"/>
    </row>
    <row r="466" spans="1:8" ht="18.75" customHeight="1">
      <c r="A466" s="207" t="s">
        <v>939</v>
      </c>
      <c r="C466" s="314"/>
      <c r="D466" s="314"/>
      <c r="E466" s="2"/>
      <c r="F466" s="2"/>
      <c r="G466" s="212"/>
      <c r="H466" s="212"/>
    </row>
    <row r="467" spans="1:8" ht="18.75" customHeight="1">
      <c r="A467" s="207" t="s">
        <v>940</v>
      </c>
      <c r="C467" s="314"/>
      <c r="D467" s="314"/>
      <c r="E467" s="2"/>
      <c r="F467" s="2"/>
      <c r="G467" s="212"/>
      <c r="H467" s="212"/>
    </row>
    <row r="468" spans="1:8" ht="18.75" customHeight="1">
      <c r="A468" s="207" t="s">
        <v>941</v>
      </c>
      <c r="C468" s="314"/>
      <c r="D468" s="314"/>
      <c r="E468" s="2"/>
      <c r="F468" s="2"/>
      <c r="G468" s="212"/>
      <c r="H468" s="212"/>
    </row>
    <row r="469" spans="1:8" ht="18.75" customHeight="1">
      <c r="A469" s="207" t="s">
        <v>942</v>
      </c>
      <c r="C469" s="314"/>
      <c r="D469" s="314"/>
      <c r="E469" s="2"/>
      <c r="F469" s="2"/>
      <c r="G469" s="212"/>
      <c r="H469" s="212"/>
    </row>
    <row r="470" spans="1:8" ht="18.75" customHeight="1">
      <c r="A470" s="207" t="s">
        <v>943</v>
      </c>
      <c r="C470" s="314"/>
      <c r="D470" s="314"/>
      <c r="E470" s="2"/>
      <c r="F470" s="2"/>
      <c r="G470" s="213"/>
      <c r="H470" s="213"/>
    </row>
    <row r="471" spans="1:8" ht="18.75" customHeight="1">
      <c r="A471" s="207"/>
      <c r="B471" t="s">
        <v>137</v>
      </c>
      <c r="C471" s="314"/>
      <c r="D471" s="314"/>
      <c r="E471" s="2"/>
      <c r="F471" s="2"/>
      <c r="G471" s="2">
        <f>SUM(G464:G470)</f>
        <v>0</v>
      </c>
      <c r="H471" s="2">
        <f>SUM(H464:H470)</f>
        <v>0</v>
      </c>
    </row>
    <row r="472" spans="1:8" ht="18.75" customHeight="1">
      <c r="A472" s="84" t="s">
        <v>1122</v>
      </c>
      <c r="C472" s="314"/>
      <c r="D472" s="314"/>
      <c r="E472" s="2"/>
      <c r="F472" s="2"/>
      <c r="G472" s="209" t="s">
        <v>133</v>
      </c>
      <c r="H472" s="209" t="s">
        <v>134</v>
      </c>
    </row>
    <row r="473" spans="1:8" ht="18.75" customHeight="1">
      <c r="A473" s="207" t="s">
        <v>936</v>
      </c>
      <c r="C473" s="314"/>
      <c r="D473" s="314"/>
      <c r="E473" s="2"/>
      <c r="F473" s="2"/>
      <c r="G473" s="212"/>
      <c r="H473" s="212"/>
    </row>
    <row r="474" spans="1:8" ht="18.75" customHeight="1">
      <c r="A474" s="207" t="s">
        <v>944</v>
      </c>
      <c r="C474" s="314"/>
      <c r="D474" s="314"/>
      <c r="E474" s="2"/>
      <c r="F474" s="2"/>
      <c r="G474" s="212"/>
      <c r="H474" s="212"/>
    </row>
    <row r="475" spans="1:8" ht="18.75" customHeight="1">
      <c r="A475" s="207" t="s">
        <v>945</v>
      </c>
      <c r="C475" s="314"/>
      <c r="D475" s="314"/>
      <c r="E475" s="2"/>
      <c r="F475" s="2"/>
      <c r="G475" s="212"/>
      <c r="H475" s="212"/>
    </row>
    <row r="476" spans="1:8" ht="18.75" customHeight="1">
      <c r="A476" s="207" t="s">
        <v>946</v>
      </c>
      <c r="C476" s="314"/>
      <c r="D476" s="314"/>
      <c r="E476" s="2"/>
      <c r="F476" s="2"/>
      <c r="G476" s="212"/>
      <c r="H476" s="212"/>
    </row>
    <row r="477" spans="1:8" ht="18.75" customHeight="1">
      <c r="A477" s="207" t="s">
        <v>947</v>
      </c>
      <c r="C477" s="314"/>
      <c r="D477" s="314"/>
      <c r="E477" s="2"/>
      <c r="F477" s="2"/>
      <c r="G477" s="212"/>
      <c r="H477" s="212"/>
    </row>
    <row r="478" spans="1:8" ht="18.75" customHeight="1">
      <c r="A478" s="207" t="s">
        <v>948</v>
      </c>
      <c r="C478" s="314"/>
      <c r="D478" s="314"/>
      <c r="E478" s="2"/>
      <c r="F478" s="2"/>
      <c r="G478" s="212"/>
      <c r="H478" s="212"/>
    </row>
    <row r="479" spans="1:8" ht="18.75" customHeight="1">
      <c r="A479" s="207" t="s">
        <v>949</v>
      </c>
      <c r="C479" s="314"/>
      <c r="D479" s="314"/>
      <c r="E479" s="2"/>
      <c r="F479" s="2"/>
      <c r="G479" s="212"/>
      <c r="H479" s="212"/>
    </row>
    <row r="480" spans="1:8" ht="18.75" customHeight="1">
      <c r="A480" s="207" t="s">
        <v>950</v>
      </c>
      <c r="C480" s="314"/>
      <c r="D480" s="314"/>
      <c r="E480" s="2"/>
      <c r="F480" s="2"/>
      <c r="G480" s="212"/>
      <c r="H480" s="212"/>
    </row>
    <row r="481" spans="1:9" ht="18.75" customHeight="1">
      <c r="A481" s="207" t="s">
        <v>951</v>
      </c>
      <c r="C481" s="314"/>
      <c r="D481" s="314"/>
      <c r="E481" s="2"/>
      <c r="F481" s="2"/>
      <c r="G481" s="212"/>
      <c r="H481" s="212"/>
    </row>
    <row r="482" spans="1:9" ht="18.75" customHeight="1">
      <c r="A482" s="207" t="s">
        <v>183</v>
      </c>
      <c r="C482" s="314"/>
      <c r="D482" s="314"/>
      <c r="E482" s="2"/>
      <c r="F482" s="2"/>
      <c r="G482" s="212"/>
      <c r="H482" s="212"/>
    </row>
    <row r="483" spans="1:9" ht="18.75" customHeight="1">
      <c r="A483" s="207"/>
      <c r="B483" s="314" t="s">
        <v>137</v>
      </c>
      <c r="D483" s="314"/>
      <c r="E483" s="2"/>
      <c r="F483" s="2"/>
      <c r="G483" s="212">
        <f>SUM(G473:G482)</f>
        <v>0</v>
      </c>
      <c r="H483" s="212">
        <f>SUM(H473:H482)</f>
        <v>0</v>
      </c>
    </row>
    <row r="484" spans="1:9" ht="18.75" customHeight="1">
      <c r="A484" s="207" t="s">
        <v>952</v>
      </c>
      <c r="B484" s="314"/>
      <c r="D484" s="314"/>
      <c r="E484" s="2"/>
      <c r="F484" s="2"/>
      <c r="G484" s="209" t="s">
        <v>133</v>
      </c>
      <c r="H484" s="209" t="s">
        <v>134</v>
      </c>
    </row>
    <row r="485" spans="1:9" ht="18.75" customHeight="1">
      <c r="A485" s="207" t="s">
        <v>953</v>
      </c>
      <c r="B485" s="314"/>
      <c r="D485" s="314"/>
      <c r="E485" s="2"/>
      <c r="F485" s="2"/>
      <c r="G485" s="219">
        <v>308691615</v>
      </c>
      <c r="H485" s="219">
        <v>285591615</v>
      </c>
    </row>
    <row r="486" spans="1:9" ht="18.75" customHeight="1">
      <c r="A486" s="207" t="s">
        <v>954</v>
      </c>
      <c r="B486" s="314"/>
      <c r="D486" s="314"/>
      <c r="E486" s="2"/>
      <c r="F486" s="2"/>
      <c r="G486" s="219">
        <v>3007500000</v>
      </c>
      <c r="H486" s="219">
        <v>4382152396</v>
      </c>
      <c r="I486" s="94"/>
    </row>
    <row r="487" spans="1:9" ht="18.75" customHeight="1">
      <c r="A487" s="207"/>
      <c r="B487" s="314" t="s">
        <v>137</v>
      </c>
      <c r="D487" s="314"/>
      <c r="E487" s="2"/>
      <c r="F487" s="2"/>
      <c r="G487" s="256">
        <f>SUM(G485:G486)</f>
        <v>3316191615</v>
      </c>
      <c r="H487" s="256">
        <f>SUM(H485:H486)</f>
        <v>4667744011</v>
      </c>
    </row>
    <row r="488" spans="1:9" ht="18.75" customHeight="1">
      <c r="A488" s="84" t="s">
        <v>1123</v>
      </c>
      <c r="B488" s="314"/>
      <c r="D488" s="314"/>
      <c r="E488" s="2"/>
      <c r="F488" s="2"/>
      <c r="G488" s="209" t="s">
        <v>133</v>
      </c>
      <c r="H488" s="209" t="s">
        <v>134</v>
      </c>
    </row>
    <row r="489" spans="1:9" ht="18.75" customHeight="1">
      <c r="A489" s="207" t="s">
        <v>936</v>
      </c>
      <c r="B489" s="314"/>
      <c r="D489" s="314"/>
      <c r="E489" s="2"/>
      <c r="F489" s="2"/>
      <c r="G489" s="257"/>
      <c r="H489" s="257"/>
    </row>
    <row r="490" spans="1:9" ht="18.75" customHeight="1">
      <c r="A490" s="207" t="s">
        <v>955</v>
      </c>
      <c r="B490" s="314"/>
      <c r="D490" s="314"/>
      <c r="E490" s="2"/>
      <c r="F490" s="2"/>
      <c r="G490" s="219"/>
      <c r="H490" s="219"/>
    </row>
    <row r="491" spans="1:9" ht="18.75" customHeight="1">
      <c r="A491" s="207" t="s">
        <v>956</v>
      </c>
      <c r="B491" s="314"/>
      <c r="D491" s="314"/>
      <c r="E491" s="2"/>
      <c r="F491" s="2"/>
      <c r="G491" s="219"/>
      <c r="H491" s="219"/>
    </row>
    <row r="492" spans="1:9" ht="18.75" customHeight="1">
      <c r="A492" s="207" t="s">
        <v>957</v>
      </c>
      <c r="B492" s="314"/>
      <c r="D492" s="314"/>
      <c r="E492" s="2"/>
      <c r="F492" s="2"/>
      <c r="G492" s="219">
        <v>590487951</v>
      </c>
      <c r="H492" s="219">
        <v>3550399369</v>
      </c>
    </row>
    <row r="493" spans="1:9" ht="18.75" customHeight="1">
      <c r="A493" s="207"/>
      <c r="B493" s="314" t="s">
        <v>137</v>
      </c>
      <c r="D493" s="314"/>
      <c r="E493" s="2"/>
      <c r="F493" s="2"/>
      <c r="G493" s="256">
        <f>SUM(G490:G492)</f>
        <v>590487951</v>
      </c>
      <c r="H493" s="256">
        <f>SUM(H490:H492)</f>
        <v>3550399369</v>
      </c>
    </row>
    <row r="494" spans="1:9" ht="18.75" customHeight="1">
      <c r="A494" s="207" t="s">
        <v>941</v>
      </c>
      <c r="B494" s="314"/>
      <c r="D494" s="314"/>
      <c r="E494" s="2"/>
      <c r="F494" s="2"/>
      <c r="G494" s="209"/>
      <c r="H494" s="209"/>
    </row>
    <row r="495" spans="1:9" ht="18.75" customHeight="1">
      <c r="A495" s="207" t="s">
        <v>955</v>
      </c>
      <c r="B495" s="314"/>
      <c r="C495" s="314"/>
      <c r="D495" s="314"/>
      <c r="E495" s="2"/>
      <c r="F495" s="2"/>
      <c r="G495" s="219"/>
      <c r="H495" s="219"/>
    </row>
    <row r="496" spans="1:9" ht="18.75" customHeight="1">
      <c r="A496" s="207" t="s">
        <v>956</v>
      </c>
      <c r="B496" s="314"/>
      <c r="C496" s="314"/>
      <c r="D496" s="314"/>
      <c r="E496" s="2"/>
      <c r="F496" s="2"/>
      <c r="G496" s="256"/>
      <c r="H496" s="256"/>
    </row>
    <row r="497" spans="1:8" ht="18.75" customHeight="1">
      <c r="A497" s="207" t="s">
        <v>957</v>
      </c>
      <c r="B497" s="314"/>
      <c r="C497" s="314"/>
      <c r="D497" s="314"/>
      <c r="E497" s="2"/>
      <c r="F497" s="2"/>
      <c r="G497" s="219"/>
      <c r="H497" s="219"/>
    </row>
    <row r="498" spans="1:8" ht="18.75" customHeight="1">
      <c r="A498" s="207"/>
      <c r="B498" s="314" t="s">
        <v>137</v>
      </c>
      <c r="C498" s="314"/>
      <c r="D498" s="314"/>
      <c r="E498" s="2"/>
      <c r="F498" s="2"/>
      <c r="G498" s="256"/>
      <c r="H498" s="256"/>
    </row>
    <row r="499" spans="1:8" ht="18.75" customHeight="1">
      <c r="A499" s="207" t="s">
        <v>958</v>
      </c>
      <c r="B499" s="314"/>
      <c r="C499" s="314"/>
      <c r="D499" s="314"/>
      <c r="E499" s="2"/>
      <c r="F499" s="2"/>
      <c r="G499" s="2"/>
      <c r="H499" s="2"/>
    </row>
    <row r="500" spans="1:8" ht="18.75" customHeight="1">
      <c r="A500" s="84" t="s">
        <v>1124</v>
      </c>
      <c r="B500" s="314"/>
      <c r="C500" s="314"/>
      <c r="D500" s="314"/>
      <c r="E500" s="2"/>
      <c r="F500" s="2"/>
      <c r="G500" s="2"/>
      <c r="H500" s="2"/>
    </row>
    <row r="501" spans="1:8" ht="18.75" customHeight="1">
      <c r="A501" s="207" t="s">
        <v>959</v>
      </c>
      <c r="B501" s="314"/>
      <c r="C501" s="314"/>
      <c r="D501" s="314"/>
      <c r="E501" s="2"/>
      <c r="F501" s="2"/>
      <c r="G501" s="2"/>
      <c r="H501" s="2"/>
    </row>
    <row r="502" spans="1:8" ht="18.75" customHeight="1">
      <c r="A502" s="207" t="s">
        <v>960</v>
      </c>
      <c r="B502" s="314"/>
      <c r="C502" s="314"/>
      <c r="D502" s="314"/>
      <c r="E502" s="2"/>
      <c r="F502" s="2"/>
      <c r="G502" s="2"/>
      <c r="H502" s="2"/>
    </row>
    <row r="503" spans="1:8" ht="18.75" customHeight="1">
      <c r="A503" s="207" t="s">
        <v>961</v>
      </c>
      <c r="B503" s="314"/>
      <c r="C503" s="314"/>
      <c r="D503" s="314"/>
      <c r="E503" s="2"/>
      <c r="F503" s="2"/>
      <c r="G503" s="2"/>
      <c r="H503" s="2"/>
    </row>
    <row r="504" spans="1:8" ht="18.75" customHeight="1">
      <c r="A504" s="207" t="s">
        <v>962</v>
      </c>
      <c r="B504" s="314"/>
      <c r="C504" s="314"/>
      <c r="D504" s="314"/>
      <c r="E504" s="2"/>
      <c r="F504" s="2"/>
      <c r="G504" s="2"/>
      <c r="H504" s="2"/>
    </row>
    <row r="505" spans="1:8" ht="18.75" customHeight="1">
      <c r="A505" s="207" t="s">
        <v>963</v>
      </c>
      <c r="B505" s="314"/>
      <c r="C505" s="314"/>
      <c r="D505" s="314"/>
      <c r="E505" s="2"/>
      <c r="F505" s="2"/>
      <c r="G505" s="2"/>
      <c r="H505" s="2"/>
    </row>
    <row r="506" spans="1:8" ht="18.75" customHeight="1">
      <c r="A506" s="84" t="s">
        <v>1125</v>
      </c>
      <c r="B506" s="314"/>
      <c r="C506" s="314"/>
      <c r="D506" s="314"/>
      <c r="E506" s="2"/>
      <c r="F506" s="2"/>
      <c r="G506" s="209" t="s">
        <v>133</v>
      </c>
      <c r="H506" s="209" t="s">
        <v>134</v>
      </c>
    </row>
    <row r="507" spans="1:8" ht="18.75" customHeight="1">
      <c r="A507" s="207" t="s">
        <v>936</v>
      </c>
      <c r="B507" s="314"/>
      <c r="C507" s="314"/>
      <c r="D507" s="314"/>
      <c r="E507" s="2"/>
      <c r="F507" s="2"/>
      <c r="G507" s="209"/>
      <c r="H507" s="209"/>
    </row>
    <row r="508" spans="1:8" ht="18.75" customHeight="1">
      <c r="A508" s="207" t="s">
        <v>964</v>
      </c>
      <c r="B508" s="314"/>
      <c r="C508" s="314"/>
      <c r="D508" s="314"/>
      <c r="E508" s="2"/>
      <c r="F508" s="2"/>
      <c r="G508" s="212"/>
      <c r="H508" s="212"/>
    </row>
    <row r="509" spans="1:8" ht="18.75" customHeight="1">
      <c r="A509" s="207" t="s">
        <v>965</v>
      </c>
      <c r="B509" s="314"/>
      <c r="C509" s="314"/>
      <c r="D509" s="314"/>
      <c r="E509" s="2"/>
      <c r="F509" s="2"/>
      <c r="G509" s="212"/>
      <c r="H509" s="212"/>
    </row>
    <row r="510" spans="1:8" ht="18.75" customHeight="1">
      <c r="A510" s="207" t="s">
        <v>966</v>
      </c>
      <c r="B510" s="314"/>
      <c r="C510" s="314"/>
      <c r="D510" s="314"/>
      <c r="E510" s="2"/>
      <c r="F510" s="2"/>
      <c r="G510" s="212"/>
      <c r="H510" s="212"/>
    </row>
    <row r="511" spans="1:8" ht="18.75" customHeight="1">
      <c r="A511" s="207" t="s">
        <v>967</v>
      </c>
      <c r="B511" s="314"/>
      <c r="C511" s="314"/>
      <c r="D511" s="314"/>
      <c r="E511" s="2"/>
      <c r="F511" s="2"/>
      <c r="G511" s="212"/>
      <c r="H511" s="212"/>
    </row>
    <row r="512" spans="1:8" ht="18.75" customHeight="1">
      <c r="A512" s="207"/>
      <c r="B512" s="314" t="s">
        <v>137</v>
      </c>
      <c r="C512" s="314"/>
      <c r="D512" s="314"/>
      <c r="E512" s="2"/>
      <c r="F512" s="2"/>
      <c r="G512" s="212">
        <f>SUM(G508:G511)</f>
        <v>0</v>
      </c>
      <c r="H512" s="212">
        <f>SUM(H508:H511)</f>
        <v>0</v>
      </c>
    </row>
    <row r="513" spans="1:8" ht="18.75" customHeight="1">
      <c r="A513" s="207" t="s">
        <v>941</v>
      </c>
      <c r="B513" s="314"/>
      <c r="C513" s="314"/>
      <c r="D513" s="314"/>
      <c r="E513" s="2"/>
      <c r="F513" s="2"/>
      <c r="G513" s="209"/>
      <c r="H513" s="209"/>
    </row>
    <row r="514" spans="1:8" ht="18.75" customHeight="1">
      <c r="A514" s="207" t="s">
        <v>964</v>
      </c>
      <c r="B514" s="314"/>
      <c r="C514" s="314"/>
      <c r="D514" s="314"/>
      <c r="E514" s="2"/>
      <c r="F514" s="2"/>
      <c r="G514" s="212"/>
      <c r="H514" s="212"/>
    </row>
    <row r="515" spans="1:8" ht="18.75" customHeight="1">
      <c r="A515" s="207" t="s">
        <v>965</v>
      </c>
      <c r="B515" s="314"/>
      <c r="C515" s="314"/>
      <c r="D515" s="314"/>
      <c r="E515" s="2"/>
      <c r="F515" s="2"/>
      <c r="G515" s="212"/>
      <c r="H515" s="212"/>
    </row>
    <row r="516" spans="1:8" ht="18.75" customHeight="1">
      <c r="A516" s="207" t="s">
        <v>966</v>
      </c>
      <c r="B516" s="314"/>
      <c r="C516" s="314"/>
      <c r="D516" s="314"/>
      <c r="E516" s="2"/>
      <c r="F516" s="2"/>
      <c r="G516" s="212"/>
      <c r="H516" s="212"/>
    </row>
    <row r="517" spans="1:8" ht="18.75" customHeight="1">
      <c r="A517" s="207" t="s">
        <v>967</v>
      </c>
      <c r="B517" s="314"/>
      <c r="C517" s="314"/>
      <c r="D517" s="314"/>
      <c r="E517" s="2"/>
      <c r="F517" s="2"/>
      <c r="G517" s="212"/>
      <c r="H517" s="212"/>
    </row>
    <row r="518" spans="1:8" ht="18.75" customHeight="1">
      <c r="A518" s="207"/>
      <c r="B518" s="314" t="s">
        <v>137</v>
      </c>
      <c r="C518" s="314"/>
      <c r="D518" s="314"/>
      <c r="E518" s="2"/>
      <c r="F518" s="2"/>
      <c r="G518" s="212">
        <f>SUM(G514:G517)</f>
        <v>0</v>
      </c>
      <c r="H518" s="212">
        <f>SUM(H514:H517)</f>
        <v>0</v>
      </c>
    </row>
    <row r="519" spans="1:8" ht="18.75" customHeight="1">
      <c r="A519" s="84" t="s">
        <v>1126</v>
      </c>
      <c r="B519" s="314"/>
      <c r="C519" s="314"/>
      <c r="D519" s="314"/>
      <c r="E519" s="2"/>
      <c r="F519" s="2"/>
      <c r="G519" s="2"/>
      <c r="H519" s="2"/>
    </row>
    <row r="520" spans="1:8" ht="18.75" customHeight="1">
      <c r="A520" s="207" t="s">
        <v>968</v>
      </c>
      <c r="B520" s="314"/>
      <c r="C520" s="314"/>
      <c r="D520" s="314"/>
      <c r="E520" s="2"/>
      <c r="F520" s="2"/>
      <c r="G520" s="209" t="s">
        <v>133</v>
      </c>
      <c r="H520" s="209" t="s">
        <v>134</v>
      </c>
    </row>
    <row r="521" spans="1:8" ht="18.75" customHeight="1">
      <c r="A521" s="207" t="s">
        <v>969</v>
      </c>
      <c r="B521" s="314"/>
      <c r="C521" s="314"/>
      <c r="D521" s="314"/>
      <c r="E521" s="2"/>
      <c r="F521" s="2"/>
      <c r="G521" s="212"/>
      <c r="H521" s="212"/>
    </row>
    <row r="522" spans="1:8" ht="18.75" customHeight="1">
      <c r="A522" s="207" t="s">
        <v>970</v>
      </c>
      <c r="B522" s="314"/>
      <c r="C522" s="314"/>
      <c r="D522" s="314"/>
      <c r="E522" s="2"/>
      <c r="F522" s="2"/>
      <c r="G522" s="212"/>
      <c r="H522" s="212"/>
    </row>
    <row r="523" spans="1:8" ht="18.75" customHeight="1">
      <c r="A523" s="207" t="s">
        <v>971</v>
      </c>
      <c r="B523" s="314"/>
      <c r="C523" s="314"/>
      <c r="D523" s="314"/>
      <c r="E523" s="2"/>
      <c r="F523" s="2"/>
      <c r="G523" s="212"/>
      <c r="H523" s="212"/>
    </row>
    <row r="524" spans="1:8" ht="18.75" customHeight="1">
      <c r="A524" s="207" t="s">
        <v>972</v>
      </c>
      <c r="B524" s="314"/>
      <c r="C524" s="314"/>
      <c r="D524" s="314"/>
      <c r="E524" s="2"/>
      <c r="F524" s="2"/>
      <c r="G524" s="212"/>
      <c r="H524" s="212"/>
    </row>
    <row r="525" spans="1:8" ht="18.75" customHeight="1">
      <c r="A525" s="207" t="s">
        <v>973</v>
      </c>
      <c r="B525" s="314"/>
      <c r="C525" s="314"/>
      <c r="D525" s="314"/>
      <c r="E525" s="2"/>
      <c r="F525" s="2"/>
      <c r="G525" s="212"/>
      <c r="H525" s="212"/>
    </row>
    <row r="526" spans="1:8" ht="18.75" customHeight="1">
      <c r="A526" s="207"/>
      <c r="B526" s="314" t="s">
        <v>137</v>
      </c>
      <c r="C526" s="314"/>
      <c r="D526" s="314"/>
      <c r="E526" s="2"/>
      <c r="F526" s="2"/>
      <c r="G526" s="212">
        <f>SUM(G522:G525)</f>
        <v>0</v>
      </c>
      <c r="H526" s="212">
        <f>SUM(H522:H525)</f>
        <v>0</v>
      </c>
    </row>
    <row r="527" spans="1:8" ht="18.75" customHeight="1">
      <c r="A527" s="207" t="s">
        <v>974</v>
      </c>
      <c r="B527" s="314"/>
      <c r="C527" s="314"/>
      <c r="D527" s="314"/>
      <c r="E527" s="2"/>
      <c r="F527" s="2"/>
      <c r="G527" s="209" t="s">
        <v>133</v>
      </c>
      <c r="H527" s="209" t="s">
        <v>134</v>
      </c>
    </row>
    <row r="528" spans="1:8" ht="18.75" customHeight="1">
      <c r="A528" s="207" t="s">
        <v>975</v>
      </c>
      <c r="B528" s="314"/>
      <c r="C528" s="314"/>
      <c r="D528" s="314"/>
      <c r="E528" s="2"/>
      <c r="F528" s="2"/>
      <c r="G528" s="212"/>
      <c r="H528" s="212"/>
    </row>
    <row r="529" spans="1:8" ht="18.75" customHeight="1">
      <c r="A529" s="207" t="s">
        <v>976</v>
      </c>
      <c r="B529" s="314"/>
      <c r="C529" s="314"/>
      <c r="D529" s="314"/>
      <c r="E529" s="2"/>
      <c r="F529" s="2"/>
      <c r="G529" s="212"/>
      <c r="H529" s="212"/>
    </row>
    <row r="530" spans="1:8" ht="18.75" customHeight="1">
      <c r="A530" s="207" t="s">
        <v>977</v>
      </c>
      <c r="B530" s="314"/>
      <c r="C530" s="314"/>
      <c r="D530" s="314"/>
      <c r="E530" s="2"/>
      <c r="F530" s="2"/>
      <c r="G530" s="212"/>
      <c r="H530" s="212"/>
    </row>
    <row r="531" spans="1:8" ht="20.25" customHeight="1">
      <c r="A531" s="207"/>
      <c r="B531" s="314" t="s">
        <v>137</v>
      </c>
      <c r="C531" s="314"/>
      <c r="D531" s="314"/>
      <c r="E531" s="2"/>
      <c r="F531" s="2"/>
      <c r="G531" s="2">
        <f>SUM(G528:G530)</f>
        <v>0</v>
      </c>
      <c r="H531" s="2">
        <f>SUM(H528:H530)</f>
        <v>0</v>
      </c>
    </row>
    <row r="532" spans="1:8" ht="18.75" customHeight="1">
      <c r="A532" t="s">
        <v>1127</v>
      </c>
      <c r="G532" s="94"/>
      <c r="H532" s="94"/>
    </row>
    <row r="533" spans="1:8" ht="18.75" customHeight="1">
      <c r="A533" t="s">
        <v>189</v>
      </c>
      <c r="G533" s="94"/>
      <c r="H533" s="94"/>
    </row>
    <row r="534" spans="1:8" ht="18.75" customHeight="1">
      <c r="A534" s="385" t="s">
        <v>618</v>
      </c>
      <c r="B534" s="385"/>
      <c r="C534" s="384" t="s">
        <v>978</v>
      </c>
      <c r="D534" s="384"/>
      <c r="E534" s="384"/>
      <c r="F534" s="384"/>
      <c r="G534" s="384"/>
      <c r="H534" s="384"/>
    </row>
    <row r="535" spans="1:8" ht="37.5" customHeight="1">
      <c r="A535" s="385"/>
      <c r="B535" s="385"/>
      <c r="C535" s="293" t="s">
        <v>706</v>
      </c>
      <c r="D535" s="293" t="s">
        <v>707</v>
      </c>
      <c r="E535" s="293" t="s">
        <v>191</v>
      </c>
      <c r="F535" s="293" t="s">
        <v>192</v>
      </c>
      <c r="G535" s="293" t="s">
        <v>983</v>
      </c>
      <c r="H535" s="293" t="s">
        <v>137</v>
      </c>
    </row>
    <row r="536" spans="1:8" ht="18.75" customHeight="1">
      <c r="A536" s="386" t="s">
        <v>194</v>
      </c>
      <c r="B536" s="386"/>
      <c r="C536" s="289">
        <v>1</v>
      </c>
      <c r="D536" s="289">
        <v>2</v>
      </c>
      <c r="E536" s="289">
        <v>3</v>
      </c>
      <c r="F536" s="289">
        <v>4</v>
      </c>
      <c r="G536" s="289">
        <v>5</v>
      </c>
      <c r="H536" s="289">
        <v>6</v>
      </c>
    </row>
    <row r="537" spans="1:8" ht="18.75" customHeight="1">
      <c r="A537" s="98" t="s">
        <v>981</v>
      </c>
      <c r="B537" s="106"/>
      <c r="C537" s="352">
        <v>136000000000</v>
      </c>
      <c r="D537" s="258"/>
      <c r="E537" s="258">
        <v>300000000</v>
      </c>
      <c r="F537" s="258">
        <v>-5788412780</v>
      </c>
      <c r="G537" s="258">
        <v>-3253439048</v>
      </c>
      <c r="H537" s="258">
        <f>SUM(C537:G537)</f>
        <v>127258148172</v>
      </c>
    </row>
    <row r="538" spans="1:8" s="2" customFormat="1" ht="27" customHeight="1">
      <c r="A538" s="382" t="s">
        <v>979</v>
      </c>
      <c r="B538" s="383"/>
      <c r="C538" s="122"/>
      <c r="D538" s="259">
        <v>1730209803</v>
      </c>
      <c r="E538" s="259"/>
      <c r="F538" s="259"/>
      <c r="G538" s="259"/>
      <c r="H538" s="259">
        <f>SUM(C538:G538)</f>
        <v>1730209803</v>
      </c>
    </row>
    <row r="539" spans="1:8" s="2" customFormat="1" ht="18.75" customHeight="1">
      <c r="A539" s="7" t="s">
        <v>982</v>
      </c>
      <c r="B539" s="4"/>
      <c r="C539" s="122"/>
      <c r="D539" s="259"/>
      <c r="E539" s="259"/>
      <c r="F539" s="259"/>
      <c r="G539" s="259">
        <v>6269497958</v>
      </c>
      <c r="H539" s="259">
        <f t="shared" ref="H539:H543" si="24">SUM(C539:G539)</f>
        <v>6269497958</v>
      </c>
    </row>
    <row r="540" spans="1:8" s="2" customFormat="1" ht="18.75" customHeight="1">
      <c r="A540" s="7" t="s">
        <v>152</v>
      </c>
      <c r="B540" s="4"/>
      <c r="C540" s="122"/>
      <c r="D540" s="259"/>
      <c r="E540" s="259"/>
      <c r="F540" s="259">
        <v>4041990197</v>
      </c>
      <c r="G540" s="259"/>
      <c r="H540" s="259">
        <f t="shared" si="24"/>
        <v>4041990197</v>
      </c>
    </row>
    <row r="541" spans="1:8" s="2" customFormat="1" ht="29.25" customHeight="1">
      <c r="A541" s="382" t="s">
        <v>195</v>
      </c>
      <c r="B541" s="383"/>
      <c r="C541" s="122"/>
      <c r="D541" s="259"/>
      <c r="E541" s="259"/>
      <c r="F541" s="259"/>
      <c r="G541" s="259"/>
      <c r="H541" s="259">
        <f t="shared" si="24"/>
        <v>0</v>
      </c>
    </row>
    <row r="542" spans="1:8" s="2" customFormat="1" ht="18.75" customHeight="1">
      <c r="A542" s="7" t="s">
        <v>980</v>
      </c>
      <c r="B542" s="4"/>
      <c r="C542" s="122"/>
      <c r="D542" s="259"/>
      <c r="E542" s="259"/>
      <c r="F542" s="259"/>
      <c r="G542" s="259"/>
      <c r="H542" s="259">
        <f t="shared" si="24"/>
        <v>0</v>
      </c>
    </row>
    <row r="543" spans="1:8" s="2" customFormat="1" ht="18.75" customHeight="1">
      <c r="A543" s="7" t="s">
        <v>155</v>
      </c>
      <c r="B543" s="4"/>
      <c r="C543" s="122"/>
      <c r="D543" s="259"/>
      <c r="E543" s="259"/>
      <c r="F543" s="259"/>
      <c r="G543" s="259">
        <v>0</v>
      </c>
      <c r="H543" s="259">
        <f t="shared" si="24"/>
        <v>0</v>
      </c>
    </row>
    <row r="544" spans="1:8" s="2" customFormat="1" ht="20.25" customHeight="1">
      <c r="A544" s="382" t="s">
        <v>984</v>
      </c>
      <c r="B544" s="383"/>
      <c r="C544" s="353">
        <f t="shared" ref="C544:H544" si="25">SUM(C537:C543)</f>
        <v>136000000000</v>
      </c>
      <c r="D544" s="260">
        <f t="shared" si="25"/>
        <v>1730209803</v>
      </c>
      <c r="E544" s="260">
        <f t="shared" si="25"/>
        <v>300000000</v>
      </c>
      <c r="F544" s="260">
        <f t="shared" si="25"/>
        <v>-1746422583</v>
      </c>
      <c r="G544" s="260">
        <f t="shared" si="25"/>
        <v>3016058910</v>
      </c>
      <c r="H544" s="260">
        <f t="shared" si="25"/>
        <v>139299846130</v>
      </c>
    </row>
    <row r="545" spans="1:10" s="2" customFormat="1" ht="30.75" customHeight="1">
      <c r="A545" s="382" t="s">
        <v>985</v>
      </c>
      <c r="B545" s="383"/>
      <c r="C545" s="122">
        <v>34149100000</v>
      </c>
      <c r="D545" s="259">
        <v>-1660000000</v>
      </c>
      <c r="E545" s="259">
        <v>0</v>
      </c>
      <c r="F545" s="259"/>
      <c r="G545" s="259">
        <v>-2489100000</v>
      </c>
      <c r="H545" s="259">
        <f>SUM(C545:G545)</f>
        <v>30000000000</v>
      </c>
    </row>
    <row r="546" spans="1:10" s="2" customFormat="1" ht="18.75" customHeight="1">
      <c r="A546" s="7" t="s">
        <v>196</v>
      </c>
      <c r="B546" s="4"/>
      <c r="C546" s="122"/>
      <c r="D546" s="259"/>
      <c r="E546" s="259"/>
      <c r="F546" s="259"/>
      <c r="G546" s="343">
        <f>+'DN-Báo cáo kết quả SXKD'!F27</f>
        <v>33011682434</v>
      </c>
      <c r="H546" s="259">
        <f t="shared" ref="H546:H550" si="26">SUM(C546:G546)</f>
        <v>33011682434</v>
      </c>
      <c r="I546" s="130"/>
    </row>
    <row r="547" spans="1:10" s="2" customFormat="1" ht="18.75" customHeight="1">
      <c r="A547" s="7" t="s">
        <v>1157</v>
      </c>
      <c r="B547" s="4"/>
      <c r="C547" s="122"/>
      <c r="D547" s="259">
        <v>861897417</v>
      </c>
      <c r="E547" s="259"/>
      <c r="F547" s="259">
        <v>1746422583</v>
      </c>
      <c r="G547" s="259"/>
      <c r="H547" s="259">
        <f t="shared" si="26"/>
        <v>2608320000</v>
      </c>
      <c r="I547" s="132"/>
    </row>
    <row r="548" spans="1:10" s="2" customFormat="1" ht="24" customHeight="1">
      <c r="A548" s="382" t="s">
        <v>986</v>
      </c>
      <c r="B548" s="383"/>
      <c r="C548" s="354"/>
      <c r="D548" s="259"/>
      <c r="E548" s="355"/>
      <c r="F548" s="259"/>
      <c r="G548" s="259"/>
      <c r="H548" s="259">
        <f t="shared" si="26"/>
        <v>0</v>
      </c>
    </row>
    <row r="549" spans="1:10" s="2" customFormat="1" ht="26.25" customHeight="1">
      <c r="A549" s="382" t="s">
        <v>987</v>
      </c>
      <c r="B549" s="383"/>
      <c r="C549" s="356"/>
      <c r="D549" s="259"/>
      <c r="E549" s="355"/>
      <c r="F549" s="259"/>
      <c r="G549" s="259"/>
      <c r="H549" s="259">
        <f t="shared" si="26"/>
        <v>0</v>
      </c>
      <c r="I549" s="52"/>
    </row>
    <row r="550" spans="1:10" s="2" customFormat="1" ht="18.75" customHeight="1">
      <c r="A550" s="11" t="s">
        <v>155</v>
      </c>
      <c r="B550" s="12"/>
      <c r="C550" s="357"/>
      <c r="D550" s="261"/>
      <c r="E550" s="261"/>
      <c r="F550" s="261"/>
      <c r="G550" s="261"/>
      <c r="H550" s="259">
        <f t="shared" si="26"/>
        <v>0</v>
      </c>
      <c r="I550" s="52"/>
    </row>
    <row r="551" spans="1:10" ht="18.75" customHeight="1">
      <c r="A551" s="111" t="s">
        <v>197</v>
      </c>
      <c r="B551" s="112"/>
      <c r="C551" s="88">
        <f>+C544+C545</f>
        <v>170149100000</v>
      </c>
      <c r="D551" s="88">
        <f t="shared" ref="D551:H551" si="27">SUM(D544:D550)</f>
        <v>932107220</v>
      </c>
      <c r="E551" s="88">
        <f t="shared" si="27"/>
        <v>300000000</v>
      </c>
      <c r="F551" s="88">
        <f>SUM(F544:F550)</f>
        <v>0</v>
      </c>
      <c r="G551" s="88">
        <f>SUM(G544:G550)</f>
        <v>33538641344</v>
      </c>
      <c r="H551" s="88">
        <f t="shared" si="27"/>
        <v>204919848564</v>
      </c>
      <c r="I551" s="130"/>
      <c r="J551" s="97"/>
    </row>
    <row r="552" spans="1:10" ht="18.75" customHeight="1">
      <c r="A552" t="s">
        <v>198</v>
      </c>
      <c r="E552" s="94"/>
      <c r="F552" s="94"/>
      <c r="G552" s="209" t="s">
        <v>133</v>
      </c>
      <c r="H552" s="209" t="s">
        <v>134</v>
      </c>
    </row>
    <row r="553" spans="1:10" s="2" customFormat="1" ht="18.75" customHeight="1">
      <c r="A553" s="2" t="s">
        <v>988</v>
      </c>
      <c r="G553" s="9"/>
      <c r="H553" s="9"/>
    </row>
    <row r="554" spans="1:10" s="2" customFormat="1" ht="18.75" customHeight="1">
      <c r="A554" s="2" t="s">
        <v>199</v>
      </c>
      <c r="G554" s="117">
        <v>170149100000</v>
      </c>
      <c r="H554" s="117">
        <v>136000000000</v>
      </c>
    </row>
    <row r="555" spans="1:10" ht="18.75" customHeight="1">
      <c r="A555" s="379" t="s">
        <v>137</v>
      </c>
      <c r="B555" s="379"/>
      <c r="G555" s="120">
        <f>SUM(G553:G554)</f>
        <v>170149100000</v>
      </c>
      <c r="H555" s="120">
        <f>SUM(H553:H554)</f>
        <v>136000000000</v>
      </c>
    </row>
    <row r="556" spans="1:10" s="113" customFormat="1" ht="21.75" customHeight="1">
      <c r="A556" s="113" t="s">
        <v>200</v>
      </c>
      <c r="G556" s="209" t="s">
        <v>133</v>
      </c>
      <c r="H556" s="209" t="s">
        <v>134</v>
      </c>
    </row>
    <row r="557" spans="1:10" s="2" customFormat="1" ht="18.75" customHeight="1">
      <c r="A557" s="2" t="s">
        <v>201</v>
      </c>
      <c r="G557" s="119"/>
      <c r="H557" s="119"/>
    </row>
    <row r="558" spans="1:10" s="2" customFormat="1" ht="18.75" customHeight="1">
      <c r="A558" s="2" t="s">
        <v>202</v>
      </c>
      <c r="G558" s="117">
        <v>136000000000</v>
      </c>
      <c r="H558" s="117">
        <v>136000000000</v>
      </c>
    </row>
    <row r="559" spans="1:10" s="2" customFormat="1" ht="18.75" customHeight="1">
      <c r="A559" s="2" t="s">
        <v>203</v>
      </c>
      <c r="G559" s="117">
        <v>34149100000</v>
      </c>
      <c r="H559" s="117"/>
    </row>
    <row r="560" spans="1:10" s="2" customFormat="1" ht="18.75" customHeight="1">
      <c r="A560" s="2" t="s">
        <v>989</v>
      </c>
      <c r="G560" s="329"/>
      <c r="H560" s="329"/>
    </row>
    <row r="561" spans="1:8" s="2" customFormat="1" ht="18.75" customHeight="1">
      <c r="A561" s="2" t="s">
        <v>204</v>
      </c>
      <c r="G561" s="117">
        <f>+G558+G559</f>
        <v>170149100000</v>
      </c>
      <c r="H561" s="117">
        <v>136000000000</v>
      </c>
    </row>
    <row r="562" spans="1:8" s="2" customFormat="1" ht="18.75" customHeight="1">
      <c r="A562" s="2" t="s">
        <v>205</v>
      </c>
      <c r="G562" s="117"/>
      <c r="H562" s="117"/>
    </row>
    <row r="563" spans="1:8" ht="18.75" customHeight="1">
      <c r="A563" t="s">
        <v>990</v>
      </c>
      <c r="G563" s="209" t="s">
        <v>133</v>
      </c>
      <c r="H563" s="209" t="s">
        <v>134</v>
      </c>
    </row>
    <row r="564" spans="1:8" s="2" customFormat="1" ht="18.75" customHeight="1">
      <c r="A564" s="2" t="s">
        <v>210</v>
      </c>
      <c r="G564" s="118">
        <f>+G561/10000</f>
        <v>17014910</v>
      </c>
      <c r="H564" s="118">
        <v>13600000</v>
      </c>
    </row>
    <row r="565" spans="1:8" s="2" customFormat="1" ht="18.75" customHeight="1">
      <c r="A565" s="2" t="s">
        <v>211</v>
      </c>
      <c r="G565" s="118">
        <f>+G564</f>
        <v>17014910</v>
      </c>
      <c r="H565" s="118">
        <v>13600000</v>
      </c>
    </row>
    <row r="566" spans="1:8" s="2" customFormat="1" ht="18.75" customHeight="1">
      <c r="A566" s="2" t="s">
        <v>212</v>
      </c>
      <c r="G566" s="118">
        <f>+G565</f>
        <v>17014910</v>
      </c>
      <c r="H566" s="118">
        <v>13600000</v>
      </c>
    </row>
    <row r="567" spans="1:8" s="2" customFormat="1" ht="18.75" customHeight="1">
      <c r="A567" s="2" t="s">
        <v>213</v>
      </c>
      <c r="G567" s="118"/>
      <c r="H567" s="118"/>
    </row>
    <row r="568" spans="1:8" s="2" customFormat="1" ht="18.75" customHeight="1">
      <c r="A568" s="2" t="s">
        <v>214</v>
      </c>
      <c r="G568" s="118">
        <v>0</v>
      </c>
      <c r="H568" s="118">
        <v>394400</v>
      </c>
    </row>
    <row r="569" spans="1:8" s="2" customFormat="1" ht="18.75" customHeight="1">
      <c r="A569" s="2" t="s">
        <v>212</v>
      </c>
      <c r="G569" s="118"/>
      <c r="H569" s="118"/>
    </row>
    <row r="570" spans="1:8" s="2" customFormat="1" ht="18.75" customHeight="1">
      <c r="A570" s="2" t="s">
        <v>213</v>
      </c>
      <c r="G570" s="118"/>
      <c r="H570" s="118"/>
    </row>
    <row r="571" spans="1:8" s="2" customFormat="1" ht="18.75" customHeight="1">
      <c r="A571" s="2" t="s">
        <v>215</v>
      </c>
      <c r="G571" s="118">
        <f>+G564-G568</f>
        <v>17014910</v>
      </c>
      <c r="H571" s="118">
        <f>+H564-H568</f>
        <v>13205600</v>
      </c>
    </row>
    <row r="572" spans="1:8" s="2" customFormat="1" ht="18.75" customHeight="1">
      <c r="A572" s="2" t="s">
        <v>212</v>
      </c>
      <c r="G572" s="118">
        <f>+G571</f>
        <v>17014910</v>
      </c>
      <c r="H572" s="118">
        <f>+H571</f>
        <v>13205600</v>
      </c>
    </row>
    <row r="573" spans="1:8" s="2" customFormat="1" ht="18.75" customHeight="1">
      <c r="A573" s="2" t="s">
        <v>213</v>
      </c>
      <c r="G573" s="118"/>
      <c r="H573" s="118"/>
    </row>
    <row r="574" spans="1:8" s="2" customFormat="1" ht="18.75" customHeight="1">
      <c r="A574" s="2" t="s">
        <v>216</v>
      </c>
      <c r="G574" s="118" t="s">
        <v>217</v>
      </c>
      <c r="H574" s="118" t="s">
        <v>217</v>
      </c>
    </row>
    <row r="575" spans="1:8" ht="18.75" customHeight="1">
      <c r="A575" t="s">
        <v>991</v>
      </c>
      <c r="G575" s="209" t="s">
        <v>133</v>
      </c>
      <c r="H575" s="209" t="s">
        <v>134</v>
      </c>
    </row>
    <row r="576" spans="1:8" s="2" customFormat="1" ht="18.75" customHeight="1">
      <c r="A576" s="2" t="s">
        <v>206</v>
      </c>
      <c r="G576" s="10"/>
      <c r="H576" s="10"/>
    </row>
    <row r="577" spans="1:10" s="2" customFormat="1" ht="18.75" customHeight="1">
      <c r="A577" s="2" t="s">
        <v>207</v>
      </c>
      <c r="G577" s="10"/>
      <c r="H577" s="10"/>
    </row>
    <row r="578" spans="1:10" s="2" customFormat="1" ht="18.75" customHeight="1">
      <c r="A578" s="2" t="s">
        <v>208</v>
      </c>
      <c r="G578" s="10"/>
      <c r="H578" s="10"/>
    </row>
    <row r="579" spans="1:10" s="2" customFormat="1" ht="18.75" customHeight="1">
      <c r="A579" s="2" t="s">
        <v>209</v>
      </c>
      <c r="G579" s="10"/>
      <c r="H579" s="10"/>
    </row>
    <row r="580" spans="1:10" ht="18.75" customHeight="1">
      <c r="A580" t="s">
        <v>218</v>
      </c>
      <c r="G580" s="330">
        <f>SUM(G581:G585)</f>
        <v>300000000</v>
      </c>
      <c r="H580" s="330">
        <f>SUM(H581:H585)</f>
        <v>300000000</v>
      </c>
    </row>
    <row r="581" spans="1:10" s="2" customFormat="1" ht="18.75" customHeight="1">
      <c r="A581" s="2" t="s">
        <v>219</v>
      </c>
      <c r="G581" s="118"/>
      <c r="H581" s="118"/>
    </row>
    <row r="582" spans="1:10" s="2" customFormat="1" ht="18.75" customHeight="1">
      <c r="A582" s="2" t="s">
        <v>220</v>
      </c>
      <c r="G582" s="118">
        <v>300000000</v>
      </c>
      <c r="H582" s="118">
        <v>300000000</v>
      </c>
    </row>
    <row r="583" spans="1:10" s="2" customFormat="1" ht="18.75" customHeight="1">
      <c r="A583" s="2" t="s">
        <v>992</v>
      </c>
      <c r="G583" s="3"/>
      <c r="H583" s="3"/>
    </row>
    <row r="584" spans="1:10" s="2" customFormat="1" ht="18.75" customHeight="1">
      <c r="G584" s="214"/>
      <c r="H584" s="214"/>
    </row>
    <row r="585" spans="1:10" s="2" customFormat="1" ht="18.75" customHeight="1">
      <c r="A585" s="2" t="s">
        <v>221</v>
      </c>
      <c r="G585" s="3"/>
      <c r="H585" s="3"/>
    </row>
    <row r="586" spans="1:10" ht="18.75" customHeight="1">
      <c r="A586" s="113" t="s">
        <v>222</v>
      </c>
      <c r="G586" s="95" t="s">
        <v>292</v>
      </c>
      <c r="H586" s="95" t="s">
        <v>1</v>
      </c>
    </row>
    <row r="587" spans="1:10" s="2" customFormat="1" ht="18.75" customHeight="1">
      <c r="A587" s="2" t="s">
        <v>223</v>
      </c>
      <c r="G587" s="331">
        <f>+'DN-Báo cáo kết quả SXKD'!F27</f>
        <v>33011682434</v>
      </c>
      <c r="H587" s="332">
        <v>4880984581</v>
      </c>
      <c r="J587" s="52"/>
    </row>
    <row r="588" spans="1:10" s="2" customFormat="1" ht="31.5" customHeight="1">
      <c r="A588" s="389" t="s">
        <v>224</v>
      </c>
      <c r="B588" s="389"/>
      <c r="C588" s="389"/>
      <c r="D588" s="389"/>
      <c r="E588" s="389"/>
      <c r="F588" s="389"/>
      <c r="G588" s="333"/>
      <c r="H588" s="333" t="s">
        <v>299</v>
      </c>
    </row>
    <row r="589" spans="1:10" s="2" customFormat="1" ht="18.75" customHeight="1">
      <c r="A589" s="2" t="s">
        <v>225</v>
      </c>
      <c r="G589" s="334">
        <f>+G587</f>
        <v>33011682434</v>
      </c>
      <c r="H589" s="118">
        <f>+H587</f>
        <v>4880984581</v>
      </c>
    </row>
    <row r="590" spans="1:10" s="2" customFormat="1" ht="18.75" customHeight="1">
      <c r="A590" s="2" t="s">
        <v>226</v>
      </c>
      <c r="G590" s="335">
        <f>+G572</f>
        <v>17014910</v>
      </c>
      <c r="H590" s="335">
        <f>+H571</f>
        <v>13205600</v>
      </c>
    </row>
    <row r="591" spans="1:10" s="2" customFormat="1" ht="18.75" customHeight="1">
      <c r="A591" s="2" t="s">
        <v>227</v>
      </c>
      <c r="G591" s="336">
        <f>+G589/G590</f>
        <v>1940.1620363551731</v>
      </c>
      <c r="H591" s="336">
        <f>+H589/H590</f>
        <v>369.61475290785728</v>
      </c>
    </row>
    <row r="592" spans="1:10" s="2" customFormat="1" ht="18.75" customHeight="1"/>
    <row r="593" spans="1:9" ht="18.75" customHeight="1">
      <c r="A593" t="s">
        <v>993</v>
      </c>
    </row>
    <row r="594" spans="1:9" ht="18.75" customHeight="1">
      <c r="G594" s="387" t="s">
        <v>228</v>
      </c>
      <c r="H594" s="387"/>
    </row>
    <row r="595" spans="1:9" ht="33" customHeight="1">
      <c r="A595" s="113" t="s">
        <v>295</v>
      </c>
      <c r="G595" s="327" t="s">
        <v>292</v>
      </c>
      <c r="H595" s="327" t="s">
        <v>1</v>
      </c>
    </row>
    <row r="596" spans="1:9" s="2" customFormat="1" ht="18.75" customHeight="1">
      <c r="A596" s="2" t="s">
        <v>995</v>
      </c>
      <c r="G596" s="326"/>
      <c r="H596" s="326"/>
    </row>
    <row r="597" spans="1:9" s="2" customFormat="1" ht="18.75" customHeight="1">
      <c r="A597" s="2" t="s">
        <v>230</v>
      </c>
      <c r="G597" s="118">
        <v>40646319411</v>
      </c>
      <c r="H597" s="118">
        <v>14064779192</v>
      </c>
    </row>
    <row r="598" spans="1:9" s="2" customFormat="1" ht="18.75" customHeight="1">
      <c r="A598" s="2" t="s">
        <v>231</v>
      </c>
      <c r="G598" s="118">
        <f>141804597744+120150000</f>
        <v>141924747744</v>
      </c>
      <c r="H598" s="118">
        <v>147865707011</v>
      </c>
      <c r="I598" s="52"/>
    </row>
    <row r="599" spans="1:9" s="2" customFormat="1" ht="18.75" customHeight="1">
      <c r="A599" s="2" t="s">
        <v>620</v>
      </c>
      <c r="G599" s="118">
        <v>3421011000</v>
      </c>
      <c r="H599" s="118">
        <v>2708035277</v>
      </c>
      <c r="I599" s="52"/>
    </row>
    <row r="600" spans="1:9" s="2" customFormat="1" ht="18.75" customHeight="1">
      <c r="A600" s="2" t="s">
        <v>232</v>
      </c>
      <c r="G600" s="118"/>
      <c r="H600" s="118"/>
      <c r="I600" s="52"/>
    </row>
    <row r="601" spans="1:9" s="14" customFormat="1" ht="18.75" customHeight="1">
      <c r="A601" s="388" t="s">
        <v>137</v>
      </c>
      <c r="B601" s="388"/>
      <c r="G601" s="325">
        <f>SUM(G597:G600)</f>
        <v>185992078155</v>
      </c>
      <c r="H601" s="325">
        <f>SUM(H597:H600)</f>
        <v>164638521480</v>
      </c>
      <c r="I601" s="232"/>
    </row>
    <row r="602" spans="1:9" s="14" customFormat="1" ht="18.75" customHeight="1">
      <c r="A602" s="2" t="s">
        <v>994</v>
      </c>
      <c r="B602" s="318"/>
      <c r="G602" s="216"/>
      <c r="H602" s="216"/>
      <c r="I602" s="55"/>
    </row>
    <row r="603" spans="1:9" s="14" customFormat="1" ht="53.25" customHeight="1">
      <c r="A603" s="394" t="s">
        <v>996</v>
      </c>
      <c r="B603" s="394"/>
      <c r="C603" s="394"/>
      <c r="D603" s="394"/>
      <c r="E603" s="394"/>
      <c r="F603" s="394"/>
      <c r="G603" s="216"/>
      <c r="H603" s="216"/>
    </row>
    <row r="604" spans="1:9" s="14" customFormat="1" ht="19.5" customHeight="1">
      <c r="A604" s="14" t="s">
        <v>997</v>
      </c>
      <c r="G604" s="234"/>
      <c r="H604" s="234"/>
    </row>
    <row r="605" spans="1:9" s="2" customFormat="1" ht="19.5" customHeight="1">
      <c r="A605" s="2" t="s">
        <v>229</v>
      </c>
      <c r="G605" s="8"/>
      <c r="H605" s="8"/>
    </row>
    <row r="606" spans="1:9" s="2" customFormat="1" ht="19.5" customHeight="1">
      <c r="A606" s="2" t="s">
        <v>233</v>
      </c>
      <c r="G606" s="8"/>
      <c r="H606" s="8"/>
    </row>
    <row r="607" spans="1:9" s="2" customFormat="1" ht="19.5" customHeight="1">
      <c r="A607" s="2" t="s">
        <v>234</v>
      </c>
      <c r="G607" s="8"/>
      <c r="H607" s="8"/>
    </row>
    <row r="608" spans="1:9" s="2" customFormat="1" ht="19.5" customHeight="1">
      <c r="A608" s="2" t="s">
        <v>235</v>
      </c>
      <c r="G608" s="328"/>
      <c r="H608" s="328"/>
      <c r="I608" s="344"/>
    </row>
    <row r="609" spans="1:11" ht="33" customHeight="1">
      <c r="A609" s="113" t="s">
        <v>998</v>
      </c>
      <c r="G609" s="327" t="s">
        <v>292</v>
      </c>
      <c r="H609" s="327" t="s">
        <v>1</v>
      </c>
      <c r="J609" s="94"/>
    </row>
    <row r="610" spans="1:11" s="2" customFormat="1" ht="18.75" customHeight="1">
      <c r="A610" s="2" t="s">
        <v>236</v>
      </c>
      <c r="G610" s="290">
        <v>38483131780.431252</v>
      </c>
      <c r="H610" s="337">
        <v>13951730864</v>
      </c>
      <c r="I610" s="291"/>
    </row>
    <row r="611" spans="1:11" s="2" customFormat="1" ht="18.75" customHeight="1">
      <c r="A611" s="2" t="s">
        <v>237</v>
      </c>
      <c r="G611" s="274"/>
      <c r="H611" s="274"/>
      <c r="I611" s="52"/>
    </row>
    <row r="612" spans="1:11" s="2" customFormat="1" ht="18.75" customHeight="1">
      <c r="A612" s="2" t="s">
        <v>238</v>
      </c>
      <c r="G612" s="275">
        <v>99795155190</v>
      </c>
      <c r="H612" s="274">
        <v>121349373306</v>
      </c>
      <c r="I612" s="52"/>
      <c r="J612" s="52"/>
    </row>
    <row r="613" spans="1:11" s="2" customFormat="1" ht="18.75" customHeight="1">
      <c r="A613" s="2" t="s">
        <v>239</v>
      </c>
      <c r="G613" s="274"/>
      <c r="H613" s="274"/>
      <c r="I613" s="10"/>
      <c r="J613" s="52"/>
    </row>
    <row r="614" spans="1:11" s="2" customFormat="1" ht="18.75" customHeight="1">
      <c r="A614" s="2" t="s">
        <v>240</v>
      </c>
      <c r="G614" s="274">
        <v>6102043204</v>
      </c>
      <c r="H614" s="274">
        <v>2644793636</v>
      </c>
      <c r="I614" s="10"/>
      <c r="J614" s="52"/>
      <c r="K614" s="10"/>
    </row>
    <row r="615" spans="1:11" s="2" customFormat="1" ht="18.75" customHeight="1">
      <c r="A615" s="2" t="s">
        <v>999</v>
      </c>
      <c r="G615" s="217"/>
      <c r="H615" s="218"/>
      <c r="J615" s="52"/>
    </row>
    <row r="616" spans="1:11" s="2" customFormat="1" ht="18.75" customHeight="1">
      <c r="A616" s="2" t="s">
        <v>1000</v>
      </c>
      <c r="G616" s="217"/>
      <c r="H616" s="218"/>
      <c r="J616" s="52"/>
    </row>
    <row r="617" spans="1:11" s="2" customFormat="1" ht="18.75" customHeight="1">
      <c r="A617" s="2" t="s">
        <v>1001</v>
      </c>
      <c r="G617" s="217"/>
      <c r="H617" s="218"/>
      <c r="J617" s="52"/>
    </row>
    <row r="618" spans="1:11" s="2" customFormat="1" ht="18.75" customHeight="1">
      <c r="A618" s="2" t="s">
        <v>241</v>
      </c>
      <c r="G618" s="33"/>
      <c r="H618" s="33"/>
      <c r="J618" s="52"/>
    </row>
    <row r="619" spans="1:11" s="2" customFormat="1" ht="18.75" customHeight="1">
      <c r="A619" s="2" t="s">
        <v>1002</v>
      </c>
      <c r="G619" s="217"/>
      <c r="H619" s="217"/>
      <c r="I619" s="10"/>
      <c r="J619" s="52"/>
    </row>
    <row r="620" spans="1:11" ht="18.75" customHeight="1">
      <c r="A620" s="379" t="s">
        <v>137</v>
      </c>
      <c r="B620" s="379"/>
      <c r="G620" s="82">
        <f>SUM(G610:G618)</f>
        <v>144380330174.43124</v>
      </c>
      <c r="H620" s="82">
        <f>SUM(H610:H618)</f>
        <v>137945897806</v>
      </c>
      <c r="I620" s="97"/>
      <c r="J620" s="97"/>
    </row>
    <row r="621" spans="1:11" ht="33" customHeight="1">
      <c r="A621" s="113" t="s">
        <v>296</v>
      </c>
      <c r="G621" s="241" t="s">
        <v>77</v>
      </c>
      <c r="H621" s="241" t="s">
        <v>78</v>
      </c>
      <c r="J621" s="97"/>
    </row>
    <row r="622" spans="1:11" s="128" customFormat="1" ht="18.75" customHeight="1">
      <c r="A622" s="128" t="s">
        <v>242</v>
      </c>
      <c r="G622" s="33">
        <f>+'DN-Báo cáo kết quả SXKD'!F15</f>
        <v>2594281176</v>
      </c>
      <c r="H622" s="33">
        <f>+'DN-Báo cáo kết quả SXKD'!G15</f>
        <v>2060389473</v>
      </c>
      <c r="J622" s="235"/>
    </row>
    <row r="623" spans="1:11" s="128" customFormat="1" ht="18.75" customHeight="1">
      <c r="A623" s="128" t="s">
        <v>1003</v>
      </c>
      <c r="G623" s="217"/>
      <c r="H623" s="217"/>
      <c r="J623" s="235"/>
    </row>
    <row r="624" spans="1:11" s="128" customFormat="1" ht="18.75" customHeight="1">
      <c r="A624" s="128" t="s">
        <v>1005</v>
      </c>
      <c r="G624" s="236"/>
      <c r="H624" s="236"/>
      <c r="J624" s="235"/>
    </row>
    <row r="625" spans="1:10" s="128" customFormat="1" ht="18.75" customHeight="1">
      <c r="A625" s="128" t="s">
        <v>1004</v>
      </c>
      <c r="G625" s="236"/>
      <c r="H625" s="236"/>
      <c r="J625" s="235"/>
    </row>
    <row r="626" spans="1:10" s="128" customFormat="1" ht="18.75" customHeight="1">
      <c r="A626" s="128" t="s">
        <v>1006</v>
      </c>
      <c r="G626" s="236"/>
      <c r="H626" s="236"/>
      <c r="J626" s="235"/>
    </row>
    <row r="627" spans="1:10" ht="18.75" customHeight="1">
      <c r="A627" s="379" t="s">
        <v>137</v>
      </c>
      <c r="B627" s="379"/>
      <c r="G627" s="54">
        <f>SUM(G622:G626)</f>
        <v>2594281176</v>
      </c>
      <c r="H627" s="54">
        <f>SUM(H622:H626)</f>
        <v>2060389473</v>
      </c>
      <c r="J627" s="97"/>
    </row>
    <row r="628" spans="1:10" ht="33" customHeight="1">
      <c r="A628" s="113" t="s">
        <v>297</v>
      </c>
      <c r="G628" s="96" t="s">
        <v>77</v>
      </c>
      <c r="H628" s="96" t="s">
        <v>78</v>
      </c>
      <c r="J628" s="94"/>
    </row>
    <row r="629" spans="1:10" s="128" customFormat="1" ht="18.75" customHeight="1">
      <c r="A629" s="128" t="s">
        <v>243</v>
      </c>
      <c r="G629" s="237">
        <f>+'DN-Báo cáo kết quả SXKD'!F16</f>
        <v>12477212693</v>
      </c>
      <c r="H629" s="237">
        <f>+'DN-Báo cáo kết quả SXKD'!G16</f>
        <v>15923857765</v>
      </c>
      <c r="J629" s="238"/>
    </row>
    <row r="630" spans="1:10" s="128" customFormat="1" ht="18.75" customHeight="1">
      <c r="A630" s="128" t="s">
        <v>1007</v>
      </c>
      <c r="G630" s="239"/>
      <c r="H630" s="239"/>
      <c r="J630" s="238"/>
    </row>
    <row r="631" spans="1:10" s="128" customFormat="1" ht="18.75" customHeight="1">
      <c r="A631" s="128" t="s">
        <v>1008</v>
      </c>
      <c r="G631" s="239"/>
      <c r="H631" s="239"/>
      <c r="J631" s="238"/>
    </row>
    <row r="632" spans="1:10" s="128" customFormat="1" ht="18.75" customHeight="1">
      <c r="A632" s="128" t="s">
        <v>1009</v>
      </c>
      <c r="G632" s="239"/>
      <c r="H632" s="239"/>
      <c r="J632" s="238"/>
    </row>
    <row r="633" spans="1:10" s="128" customFormat="1" ht="18.75" customHeight="1">
      <c r="A633" s="128" t="s">
        <v>1010</v>
      </c>
      <c r="G633" s="239"/>
      <c r="H633" s="239"/>
      <c r="J633" s="238"/>
    </row>
    <row r="634" spans="1:10" s="128" customFormat="1" ht="18.75" customHeight="1">
      <c r="A634" s="128" t="s">
        <v>244</v>
      </c>
      <c r="G634" s="237"/>
      <c r="H634" s="237"/>
    </row>
    <row r="635" spans="1:10" ht="18.75" customHeight="1">
      <c r="A635" s="379" t="s">
        <v>137</v>
      </c>
      <c r="B635" s="379"/>
      <c r="G635" s="89">
        <f>SUM(G629:G634)</f>
        <v>12477212693</v>
      </c>
      <c r="H635" s="89">
        <f>SUM(H629:H634)</f>
        <v>15923857765</v>
      </c>
    </row>
    <row r="636" spans="1:10" ht="18.75" customHeight="1">
      <c r="A636" s="114" t="s">
        <v>621</v>
      </c>
      <c r="B636" s="90"/>
      <c r="C636" s="115"/>
      <c r="E636" s="53"/>
      <c r="F636" s="115"/>
      <c r="G636" s="96" t="s">
        <v>77</v>
      </c>
      <c r="H636" s="96" t="s">
        <v>78</v>
      </c>
    </row>
    <row r="637" spans="1:10" ht="18.75" customHeight="1">
      <c r="A637" s="59" t="s">
        <v>622</v>
      </c>
      <c r="B637" s="90"/>
      <c r="C637" s="115"/>
      <c r="D637" s="115"/>
      <c r="F637" s="53"/>
      <c r="G637" s="218">
        <v>37100000008</v>
      </c>
      <c r="H637" s="219">
        <v>11553996713</v>
      </c>
    </row>
    <row r="638" spans="1:10" ht="18.75" customHeight="1">
      <c r="A638" s="59" t="s">
        <v>1011</v>
      </c>
      <c r="B638" s="90"/>
      <c r="C638" s="115"/>
      <c r="D638" s="115"/>
      <c r="F638" s="53"/>
      <c r="G638" s="218"/>
      <c r="H638" s="219"/>
    </row>
    <row r="639" spans="1:10" ht="18.75" customHeight="1">
      <c r="A639" s="59" t="s">
        <v>1013</v>
      </c>
      <c r="B639" s="90"/>
      <c r="C639" s="115"/>
      <c r="D639" s="115"/>
      <c r="F639" s="53"/>
      <c r="G639" s="218"/>
      <c r="H639" s="219"/>
    </row>
    <row r="640" spans="1:10" ht="18.75" customHeight="1">
      <c r="A640" s="59" t="s">
        <v>1012</v>
      </c>
      <c r="B640" s="90"/>
      <c r="C640" s="115"/>
      <c r="D640" s="115"/>
      <c r="F640" s="53"/>
      <c r="G640" s="218"/>
      <c r="H640" s="219"/>
    </row>
    <row r="641" spans="1:10" ht="18.75" customHeight="1">
      <c r="A641" s="59" t="s">
        <v>1014</v>
      </c>
      <c r="B641" s="90"/>
      <c r="C641" s="115"/>
      <c r="D641" s="115"/>
      <c r="F641" s="53"/>
      <c r="G641" s="218">
        <v>351862307</v>
      </c>
      <c r="H641" s="219">
        <f>+'DN-Báo cáo kết quả SXKD'!G21-'Thuyết Minh'!H637</f>
        <v>2329595862</v>
      </c>
    </row>
    <row r="642" spans="1:10" ht="18.75" customHeight="1">
      <c r="A642" s="379" t="s">
        <v>137</v>
      </c>
      <c r="B642" s="379"/>
      <c r="C642" s="115"/>
      <c r="D642" s="115"/>
      <c r="F642" s="53"/>
      <c r="G642" s="93">
        <f>SUM(G637:G641)</f>
        <v>37451862315</v>
      </c>
      <c r="H642" s="93">
        <f>SUM(H637:H641)</f>
        <v>13883592575</v>
      </c>
    </row>
    <row r="643" spans="1:10" ht="23.25" customHeight="1">
      <c r="A643" s="113" t="s">
        <v>623</v>
      </c>
      <c r="G643" s="96" t="s">
        <v>77</v>
      </c>
      <c r="H643" s="96" t="s">
        <v>78</v>
      </c>
    </row>
    <row r="644" spans="1:10" s="128" customFormat="1" ht="18.75" customHeight="1">
      <c r="A644" s="128" t="s">
        <v>1015</v>
      </c>
      <c r="G644" s="237">
        <v>15385614472</v>
      </c>
      <c r="H644" s="237">
        <v>8356321877</v>
      </c>
      <c r="I644"/>
    </row>
    <row r="645" spans="1:10" s="128" customFormat="1" ht="18.75" customHeight="1">
      <c r="A645" s="128" t="s">
        <v>1016</v>
      </c>
      <c r="G645" s="237"/>
      <c r="H645" s="237"/>
      <c r="I645"/>
    </row>
    <row r="646" spans="1:10" s="128" customFormat="1" ht="18.75" customHeight="1">
      <c r="A646" s="128" t="s">
        <v>1017</v>
      </c>
      <c r="G646" s="239"/>
      <c r="H646" s="239"/>
    </row>
    <row r="647" spans="1:10" s="128" customFormat="1" ht="18.75" customHeight="1">
      <c r="A647" s="240" t="s">
        <v>1014</v>
      </c>
      <c r="G647" s="237">
        <v>8489054</v>
      </c>
      <c r="H647" s="237">
        <v>46088000</v>
      </c>
    </row>
    <row r="648" spans="1:10" ht="18.75" customHeight="1">
      <c r="A648" s="379" t="s">
        <v>137</v>
      </c>
      <c r="B648" s="379"/>
      <c r="G648" s="292">
        <f>SUM(G644:G647)</f>
        <v>15394103526</v>
      </c>
      <c r="H648" s="292">
        <f>SUM(H644:H647)</f>
        <v>8402409877</v>
      </c>
      <c r="J648" s="97"/>
    </row>
    <row r="649" spans="1:10" ht="18.75" customHeight="1">
      <c r="A649" s="113" t="s">
        <v>1018</v>
      </c>
      <c r="B649" s="315"/>
      <c r="G649" s="96" t="s">
        <v>77</v>
      </c>
      <c r="H649" s="96" t="s">
        <v>78</v>
      </c>
      <c r="I649" s="94"/>
      <c r="J649" s="94"/>
    </row>
    <row r="650" spans="1:10" ht="18.75" customHeight="1">
      <c r="A650" s="206" t="s">
        <v>1019</v>
      </c>
      <c r="B650" s="315"/>
      <c r="G650" s="215"/>
      <c r="H650" s="215"/>
    </row>
    <row r="651" spans="1:10" ht="18.75" customHeight="1">
      <c r="A651" s="206" t="s">
        <v>1020</v>
      </c>
      <c r="B651" s="315"/>
      <c r="G651" s="215"/>
      <c r="H651" s="215"/>
    </row>
    <row r="652" spans="1:10" ht="18.75" customHeight="1">
      <c r="A652" s="206" t="s">
        <v>1021</v>
      </c>
      <c r="B652" s="315"/>
      <c r="G652" s="215"/>
      <c r="H652" s="215"/>
    </row>
    <row r="653" spans="1:10" ht="18.75" customHeight="1">
      <c r="A653" s="206" t="s">
        <v>1022</v>
      </c>
      <c r="B653" s="315"/>
      <c r="G653" s="215"/>
      <c r="H653" s="215"/>
    </row>
    <row r="654" spans="1:10" ht="18.75" customHeight="1">
      <c r="A654" s="206" t="s">
        <v>1023</v>
      </c>
      <c r="B654" s="315"/>
      <c r="G654" s="215"/>
      <c r="H654" s="215"/>
    </row>
    <row r="655" spans="1:10" ht="18.75" customHeight="1">
      <c r="A655" s="206" t="s">
        <v>1024</v>
      </c>
      <c r="B655" s="315"/>
      <c r="G655" s="215"/>
      <c r="H655" s="215"/>
    </row>
    <row r="656" spans="1:10" ht="18.75" customHeight="1">
      <c r="A656" s="206" t="s">
        <v>1025</v>
      </c>
      <c r="B656" s="315"/>
      <c r="G656" s="215"/>
      <c r="H656" s="215"/>
    </row>
    <row r="657" spans="1:10" ht="18.75" customHeight="1">
      <c r="A657" s="206" t="s">
        <v>1026</v>
      </c>
      <c r="B657" s="315"/>
      <c r="G657" s="215"/>
      <c r="H657" s="215"/>
    </row>
    <row r="658" spans="1:10" ht="18.75" customHeight="1">
      <c r="A658" s="206" t="s">
        <v>1027</v>
      </c>
      <c r="B658" s="315"/>
      <c r="G658" s="215"/>
      <c r="H658" s="215"/>
    </row>
    <row r="659" spans="1:10" ht="18.75" customHeight="1">
      <c r="A659" s="206" t="s">
        <v>1028</v>
      </c>
      <c r="B659" s="315"/>
      <c r="G659" s="215"/>
      <c r="H659" s="215"/>
    </row>
    <row r="660" spans="1:10" ht="33" customHeight="1">
      <c r="A660" s="113" t="s">
        <v>624</v>
      </c>
      <c r="G660" s="96" t="s">
        <v>77</v>
      </c>
      <c r="H660" s="96" t="s">
        <v>78</v>
      </c>
    </row>
    <row r="661" spans="1:10" s="2" customFormat="1" ht="18.75" customHeight="1">
      <c r="A661" s="2" t="s">
        <v>245</v>
      </c>
      <c r="G661" s="8">
        <v>52332642157</v>
      </c>
      <c r="H661" s="8">
        <v>73220671903</v>
      </c>
      <c r="J661" s="35"/>
    </row>
    <row r="662" spans="1:10" s="2" customFormat="1" ht="18.75" customHeight="1">
      <c r="A662" s="2" t="s">
        <v>246</v>
      </c>
      <c r="G662" s="8">
        <v>30995098100</v>
      </c>
      <c r="H662" s="8">
        <v>29473167500</v>
      </c>
    </row>
    <row r="663" spans="1:10" s="2" customFormat="1" ht="18.75" customHeight="1">
      <c r="A663" s="2" t="s">
        <v>247</v>
      </c>
      <c r="G663" s="8">
        <v>22026600883</v>
      </c>
      <c r="H663" s="8">
        <v>21031234741</v>
      </c>
    </row>
    <row r="664" spans="1:10" s="2" customFormat="1" ht="18.75" customHeight="1">
      <c r="A664" s="2" t="s">
        <v>248</v>
      </c>
      <c r="G664" s="8">
        <v>5368543275</v>
      </c>
      <c r="H664" s="91">
        <v>5896875478</v>
      </c>
    </row>
    <row r="665" spans="1:10" s="2" customFormat="1" ht="18.75" customHeight="1">
      <c r="A665" s="2" t="s">
        <v>249</v>
      </c>
      <c r="G665" s="8">
        <v>3567454000</v>
      </c>
      <c r="H665" s="8">
        <v>6413057442</v>
      </c>
    </row>
    <row r="666" spans="1:10" ht="18.75" customHeight="1">
      <c r="A666" s="379" t="s">
        <v>137</v>
      </c>
      <c r="B666" s="379"/>
      <c r="G666" s="54">
        <f>SUM(G661:G665)</f>
        <v>114290338415</v>
      </c>
      <c r="H666" s="54">
        <f>SUM(H661:H665)</f>
        <v>136035007064</v>
      </c>
      <c r="J666" s="97"/>
    </row>
    <row r="667" spans="1:10" ht="30.75" customHeight="1">
      <c r="A667" s="394" t="s">
        <v>1029</v>
      </c>
      <c r="B667" s="394"/>
      <c r="C667" s="394"/>
      <c r="D667" s="394"/>
      <c r="E667" s="394"/>
      <c r="F667" s="394"/>
      <c r="G667" s="394"/>
      <c r="H667" s="394"/>
      <c r="J667" s="97"/>
    </row>
    <row r="668" spans="1:10" ht="18.75" customHeight="1">
      <c r="A668" s="394" t="s">
        <v>1030</v>
      </c>
      <c r="B668" s="394"/>
      <c r="C668" s="394"/>
      <c r="D668" s="394"/>
      <c r="E668" s="394"/>
      <c r="F668" s="394"/>
      <c r="G668" s="394"/>
      <c r="H668" s="394"/>
      <c r="J668" s="97"/>
    </row>
    <row r="669" spans="1:10" ht="18.75" customHeight="1">
      <c r="A669" s="2" t="s">
        <v>1031</v>
      </c>
      <c r="B669" s="315"/>
      <c r="G669" s="81"/>
      <c r="H669" s="81"/>
      <c r="J669" s="97"/>
    </row>
    <row r="670" spans="1:10" ht="18.75" customHeight="1">
      <c r="A670" s="2" t="s">
        <v>1032</v>
      </c>
      <c r="B670" s="315"/>
      <c r="G670" s="81"/>
      <c r="H670" s="81"/>
      <c r="J670" s="97"/>
    </row>
    <row r="671" spans="1:10" ht="18.75" customHeight="1">
      <c r="A671" s="2" t="s">
        <v>1033</v>
      </c>
      <c r="B671" s="315"/>
      <c r="G671" s="81"/>
      <c r="H671" s="81"/>
      <c r="J671" s="97"/>
    </row>
    <row r="672" spans="1:10" ht="18.75" customHeight="1">
      <c r="A672" s="2" t="s">
        <v>1034</v>
      </c>
      <c r="B672" s="315"/>
      <c r="G672" s="81"/>
      <c r="H672" s="81"/>
      <c r="J672" s="97"/>
    </row>
    <row r="673" spans="1:10" ht="18.75" customHeight="1">
      <c r="A673" s="2" t="s">
        <v>1035</v>
      </c>
      <c r="B673" s="315"/>
      <c r="G673" s="81"/>
      <c r="H673" s="81"/>
      <c r="J673" s="97"/>
    </row>
    <row r="674" spans="1:10" ht="18.75" customHeight="1">
      <c r="A674" s="2" t="s">
        <v>1036</v>
      </c>
      <c r="B674" s="315"/>
      <c r="G674" s="81"/>
      <c r="H674" s="81"/>
      <c r="J674" s="97"/>
    </row>
    <row r="675" spans="1:10" ht="29.25" customHeight="1">
      <c r="A675" s="394" t="s">
        <v>1037</v>
      </c>
      <c r="B675" s="394"/>
      <c r="C675" s="394"/>
      <c r="D675" s="394"/>
      <c r="E675" s="394"/>
      <c r="F675" s="394"/>
      <c r="G675" s="394"/>
      <c r="H675" s="394"/>
      <c r="J675" s="97"/>
    </row>
    <row r="676" spans="1:10" ht="18.75" customHeight="1">
      <c r="A676" s="2" t="s">
        <v>1038</v>
      </c>
      <c r="B676" s="315"/>
      <c r="G676" s="81"/>
      <c r="H676" s="81"/>
      <c r="J676" s="97"/>
    </row>
    <row r="677" spans="1:10" ht="18.75" customHeight="1">
      <c r="A677" s="2" t="s">
        <v>1039</v>
      </c>
      <c r="B677" s="315"/>
      <c r="G677" s="81"/>
      <c r="H677" s="81"/>
      <c r="J677" s="97"/>
    </row>
    <row r="678" spans="1:10" ht="18.75" customHeight="1">
      <c r="A678" s="2" t="s">
        <v>1035</v>
      </c>
      <c r="B678" s="315"/>
      <c r="G678" s="81"/>
      <c r="H678" s="81"/>
      <c r="J678" s="97"/>
    </row>
    <row r="679" spans="1:10" ht="18.75" customHeight="1">
      <c r="A679" s="2" t="s">
        <v>1036</v>
      </c>
      <c r="B679" s="315"/>
      <c r="G679" s="81"/>
      <c r="H679" s="81"/>
      <c r="J679" s="97"/>
    </row>
    <row r="680" spans="1:10" ht="18.75" customHeight="1">
      <c r="A680" s="2" t="s">
        <v>1040</v>
      </c>
      <c r="B680" s="315"/>
      <c r="G680" s="81"/>
      <c r="H680" s="81"/>
      <c r="J680" s="97"/>
    </row>
    <row r="681" spans="1:10" ht="18.75" customHeight="1">
      <c r="A681" s="14" t="s">
        <v>1044</v>
      </c>
      <c r="B681" s="315"/>
      <c r="G681" s="96" t="s">
        <v>77</v>
      </c>
      <c r="H681" s="96" t="s">
        <v>78</v>
      </c>
      <c r="J681" s="97"/>
    </row>
    <row r="682" spans="1:10" s="14" customFormat="1" ht="18.75" customHeight="1">
      <c r="A682" s="2" t="s">
        <v>1041</v>
      </c>
      <c r="B682" s="318"/>
      <c r="G682" s="220">
        <f>+'DN-Báo cáo kết quả SXKD'!F25</f>
        <v>8815760095</v>
      </c>
      <c r="H682" s="220"/>
      <c r="J682" s="232"/>
    </row>
    <row r="683" spans="1:10" s="14" customFormat="1" ht="33.75" customHeight="1">
      <c r="A683" s="394" t="s">
        <v>1042</v>
      </c>
      <c r="B683" s="394"/>
      <c r="C683" s="394"/>
      <c r="D683" s="394"/>
      <c r="E683" s="394"/>
      <c r="F683" s="394"/>
      <c r="G683" s="216"/>
      <c r="H683" s="216"/>
      <c r="J683" s="232"/>
    </row>
    <row r="684" spans="1:10" s="14" customFormat="1" ht="18.75" customHeight="1">
      <c r="A684" s="2" t="s">
        <v>1043</v>
      </c>
      <c r="B684" s="318"/>
      <c r="G684" s="216"/>
      <c r="H684" s="216"/>
      <c r="J684" s="232"/>
    </row>
    <row r="685" spans="1:10" s="14" customFormat="1" ht="18.75" customHeight="1">
      <c r="A685" s="2"/>
      <c r="B685" s="318" t="s">
        <v>137</v>
      </c>
      <c r="G685" s="81">
        <f>SUM(G682:G684)</f>
        <v>8815760095</v>
      </c>
      <c r="H685" s="81">
        <f>SUM(H682:H684)</f>
        <v>0</v>
      </c>
      <c r="J685" s="232"/>
    </row>
    <row r="686" spans="1:10" s="14" customFormat="1" ht="18.75" customHeight="1">
      <c r="A686" s="14" t="s">
        <v>1045</v>
      </c>
      <c r="B686" s="318"/>
      <c r="G686" s="241" t="s">
        <v>77</v>
      </c>
      <c r="H686" s="241" t="s">
        <v>78</v>
      </c>
      <c r="J686" s="232"/>
    </row>
    <row r="687" spans="1:10" s="14" customFormat="1" ht="32.25" customHeight="1">
      <c r="A687" s="394" t="s">
        <v>1046</v>
      </c>
      <c r="B687" s="394"/>
      <c r="C687" s="394"/>
      <c r="D687" s="394"/>
      <c r="E687" s="394"/>
      <c r="F687" s="394"/>
      <c r="G687" s="222"/>
      <c r="H687" s="222"/>
      <c r="J687" s="232"/>
    </row>
    <row r="688" spans="1:10" s="14" customFormat="1" ht="30" customHeight="1">
      <c r="A688" s="394" t="s">
        <v>1047</v>
      </c>
      <c r="B688" s="394"/>
      <c r="C688" s="394"/>
      <c r="D688" s="394"/>
      <c r="E688" s="394"/>
      <c r="F688" s="394"/>
      <c r="G688" s="218"/>
      <c r="H688" s="218"/>
      <c r="J688" s="232"/>
    </row>
    <row r="689" spans="1:10" s="14" customFormat="1" ht="30.75" customHeight="1">
      <c r="A689" s="394" t="s">
        <v>1048</v>
      </c>
      <c r="B689" s="394"/>
      <c r="C689" s="394"/>
      <c r="D689" s="394"/>
      <c r="E689" s="394"/>
      <c r="F689" s="394"/>
      <c r="G689" s="221" t="s">
        <v>1052</v>
      </c>
      <c r="H689" s="221" t="s">
        <v>1052</v>
      </c>
      <c r="J689" s="232"/>
    </row>
    <row r="690" spans="1:10" s="14" customFormat="1" ht="32.25" customHeight="1">
      <c r="A690" s="394" t="s">
        <v>1049</v>
      </c>
      <c r="B690" s="394"/>
      <c r="C690" s="394"/>
      <c r="D690" s="394"/>
      <c r="E690" s="394"/>
      <c r="F690" s="394"/>
      <c r="G690" s="221" t="s">
        <v>1052</v>
      </c>
      <c r="H690" s="221" t="s">
        <v>1052</v>
      </c>
      <c r="J690" s="232"/>
    </row>
    <row r="691" spans="1:10" s="14" customFormat="1" ht="30.75" customHeight="1">
      <c r="A691" s="394" t="s">
        <v>1050</v>
      </c>
      <c r="B691" s="394"/>
      <c r="C691" s="394"/>
      <c r="D691" s="394"/>
      <c r="E691" s="394"/>
      <c r="F691" s="394"/>
      <c r="G691" s="221" t="s">
        <v>1052</v>
      </c>
      <c r="H691" s="221" t="s">
        <v>1052</v>
      </c>
      <c r="J691" s="232"/>
    </row>
    <row r="692" spans="1:10" s="14" customFormat="1" ht="18.75" customHeight="1">
      <c r="A692" s="2" t="s">
        <v>1051</v>
      </c>
      <c r="B692" s="318"/>
      <c r="G692" s="35"/>
      <c r="H692" s="35"/>
      <c r="J692" s="232"/>
    </row>
    <row r="693" spans="1:10" s="14" customFormat="1" ht="18.75" customHeight="1">
      <c r="A693" s="14" t="s">
        <v>1053</v>
      </c>
      <c r="J693" s="232"/>
    </row>
    <row r="694" spans="1:10" s="14" customFormat="1" ht="18.75" customHeight="1">
      <c r="A694" s="2" t="s">
        <v>1054</v>
      </c>
      <c r="B694" s="242"/>
      <c r="C694" s="242"/>
      <c r="D694" s="242"/>
      <c r="E694" s="242"/>
      <c r="F694" s="242"/>
      <c r="G694" s="241" t="s">
        <v>77</v>
      </c>
      <c r="H694" s="241" t="s">
        <v>78</v>
      </c>
    </row>
    <row r="695" spans="1:10" s="14" customFormat="1" ht="30" customHeight="1">
      <c r="A695" s="394" t="s">
        <v>1055</v>
      </c>
      <c r="B695" s="394"/>
      <c r="C695" s="394"/>
      <c r="D695" s="394"/>
      <c r="E695" s="394"/>
      <c r="F695" s="394"/>
      <c r="G695" s="55"/>
      <c r="H695" s="55"/>
    </row>
    <row r="696" spans="1:10" s="2" customFormat="1" ht="18.75" customHeight="1">
      <c r="A696" s="2" t="s">
        <v>250</v>
      </c>
      <c r="G696" s="10"/>
      <c r="H696" s="10"/>
    </row>
    <row r="697" spans="1:10" s="2" customFormat="1" ht="18.75" customHeight="1">
      <c r="A697" s="2" t="s">
        <v>251</v>
      </c>
      <c r="G697" s="10"/>
      <c r="H697" s="10"/>
    </row>
    <row r="698" spans="1:10" s="2" customFormat="1" ht="18.75" customHeight="1">
      <c r="A698" s="2" t="s">
        <v>1056</v>
      </c>
      <c r="G698" s="10"/>
      <c r="H698" s="10"/>
    </row>
    <row r="699" spans="1:10" s="14" customFormat="1" ht="37.5" customHeight="1">
      <c r="A699" s="394" t="s">
        <v>1057</v>
      </c>
      <c r="B699" s="394"/>
      <c r="C699" s="394"/>
      <c r="D699" s="394"/>
      <c r="E699" s="394"/>
      <c r="F699" s="394"/>
      <c r="G699" s="394"/>
      <c r="H699" s="394"/>
    </row>
    <row r="700" spans="1:10" s="2" customFormat="1" ht="18.75" customHeight="1">
      <c r="A700" s="2" t="s">
        <v>1058</v>
      </c>
      <c r="G700" s="10"/>
      <c r="H700" s="10"/>
    </row>
    <row r="701" spans="1:10" s="2" customFormat="1" ht="18.75" customHeight="1">
      <c r="A701" s="2" t="s">
        <v>1059</v>
      </c>
      <c r="G701" s="10"/>
      <c r="H701" s="10"/>
    </row>
    <row r="702" spans="1:10" s="2" customFormat="1" ht="18.75" customHeight="1">
      <c r="A702" s="2" t="s">
        <v>1060</v>
      </c>
      <c r="G702" s="10"/>
      <c r="H702" s="10"/>
    </row>
    <row r="703" spans="1:10" s="2" customFormat="1" ht="18.75" customHeight="1">
      <c r="A703" s="2" t="s">
        <v>1061</v>
      </c>
      <c r="G703" s="10"/>
      <c r="H703" s="10"/>
    </row>
    <row r="704" spans="1:10" s="2" customFormat="1" ht="18.75" customHeight="1">
      <c r="A704" s="2" t="s">
        <v>1062</v>
      </c>
      <c r="G704" s="10"/>
      <c r="H704" s="10"/>
    </row>
    <row r="705" spans="1:8" s="2" customFormat="1" ht="18.75" customHeight="1">
      <c r="A705" s="2" t="s">
        <v>1063</v>
      </c>
      <c r="G705" s="10"/>
      <c r="H705" s="10"/>
    </row>
    <row r="706" spans="1:8" s="2" customFormat="1" ht="18.75" customHeight="1">
      <c r="A706" s="2" t="s">
        <v>1064</v>
      </c>
      <c r="B706" s="202"/>
      <c r="C706" s="202"/>
      <c r="D706" s="202"/>
      <c r="E706" s="202"/>
      <c r="F706" s="202"/>
      <c r="G706" s="202"/>
      <c r="H706" s="202"/>
    </row>
    <row r="707" spans="1:8" s="2" customFormat="1" ht="18.75" customHeight="1">
      <c r="A707" s="2" t="s">
        <v>1065</v>
      </c>
      <c r="B707" s="202"/>
      <c r="C707" s="202"/>
      <c r="D707" s="202"/>
      <c r="E707" s="202"/>
      <c r="F707" s="202"/>
      <c r="G707" s="202"/>
      <c r="H707" s="202"/>
    </row>
    <row r="708" spans="1:8" s="2" customFormat="1" ht="18.75" customHeight="1">
      <c r="A708" s="2" t="s">
        <v>1066</v>
      </c>
      <c r="B708" s="202"/>
      <c r="C708" s="202"/>
      <c r="D708" s="202"/>
      <c r="E708" s="202"/>
      <c r="F708" s="202"/>
      <c r="G708" s="202"/>
      <c r="H708" s="202"/>
    </row>
    <row r="709" spans="1:8" s="2" customFormat="1" ht="18.75" customHeight="1">
      <c r="A709" s="2" t="s">
        <v>1067</v>
      </c>
      <c r="B709" s="202"/>
      <c r="C709" s="202"/>
      <c r="D709" s="202"/>
      <c r="E709" s="202"/>
      <c r="F709" s="202"/>
      <c r="G709" s="202"/>
      <c r="H709" s="202"/>
    </row>
    <row r="710" spans="1:8" s="2" customFormat="1" ht="18.75" customHeight="1">
      <c r="A710" s="2" t="s">
        <v>1068</v>
      </c>
      <c r="B710" s="202"/>
      <c r="C710" s="202"/>
      <c r="D710" s="202"/>
      <c r="E710" s="202"/>
      <c r="F710" s="202"/>
      <c r="G710" s="202"/>
      <c r="H710" s="202"/>
    </row>
    <row r="711" spans="1:8" s="2" customFormat="1" ht="18.75" customHeight="1">
      <c r="A711" s="2" t="s">
        <v>1069</v>
      </c>
      <c r="B711" s="202"/>
      <c r="C711" s="202"/>
      <c r="D711" s="202"/>
      <c r="E711" s="202"/>
      <c r="F711" s="202"/>
      <c r="G711" s="202"/>
      <c r="H711" s="202"/>
    </row>
    <row r="712" spans="1:8" s="2" customFormat="1" ht="18.75" customHeight="1">
      <c r="A712" s="2" t="s">
        <v>1070</v>
      </c>
      <c r="B712" s="202"/>
      <c r="C712" s="202"/>
      <c r="D712" s="202"/>
      <c r="E712" s="202"/>
      <c r="F712" s="202"/>
      <c r="G712" s="202"/>
      <c r="H712" s="202"/>
    </row>
    <row r="713" spans="1:8" s="2" customFormat="1" ht="18.75" customHeight="1">
      <c r="A713" s="2" t="s">
        <v>1071</v>
      </c>
      <c r="B713" s="202"/>
      <c r="C713" s="202"/>
      <c r="D713" s="202"/>
      <c r="E713" s="202"/>
      <c r="F713" s="202"/>
      <c r="G713" s="202"/>
      <c r="H713" s="202"/>
    </row>
    <row r="714" spans="1:8" s="14" customFormat="1" ht="18.75" customHeight="1">
      <c r="A714" s="14" t="s">
        <v>1072</v>
      </c>
      <c r="G714" s="55"/>
      <c r="H714" s="55"/>
    </row>
    <row r="715" spans="1:8" s="2" customFormat="1" ht="18.75" customHeight="1">
      <c r="A715" s="2" t="s">
        <v>1073</v>
      </c>
      <c r="G715" s="10"/>
      <c r="H715" s="10"/>
    </row>
    <row r="716" spans="1:8" ht="23.25" customHeight="1">
      <c r="A716" s="393" t="s">
        <v>1074</v>
      </c>
      <c r="B716" s="393"/>
      <c r="C716" s="393"/>
      <c r="D716" s="393"/>
      <c r="E716" s="393"/>
      <c r="F716" s="393"/>
      <c r="G716" s="393"/>
      <c r="H716" s="393"/>
    </row>
    <row r="717" spans="1:8" ht="18.75" customHeight="1">
      <c r="A717" s="389" t="s">
        <v>1075</v>
      </c>
      <c r="B717" s="389"/>
      <c r="C717" s="389"/>
      <c r="D717" s="389"/>
      <c r="E717" s="389"/>
      <c r="F717" s="389"/>
      <c r="G717" s="389"/>
      <c r="H717" s="389"/>
    </row>
    <row r="718" spans="1:8" ht="30.75" customHeight="1">
      <c r="A718" s="393" t="s">
        <v>1076</v>
      </c>
      <c r="B718" s="393"/>
      <c r="C718" s="393"/>
      <c r="D718" s="393"/>
      <c r="E718" s="393"/>
      <c r="F718" s="393"/>
      <c r="G718" s="393"/>
      <c r="H718" s="393"/>
    </row>
    <row r="719" spans="1:8" ht="12">
      <c r="A719" s="393" t="s">
        <v>1077</v>
      </c>
      <c r="B719" s="393"/>
      <c r="C719" s="393"/>
      <c r="D719" s="393"/>
      <c r="E719" s="393"/>
      <c r="F719" s="393"/>
      <c r="G719" s="393"/>
      <c r="H719" s="393"/>
    </row>
    <row r="720" spans="1:8" ht="19.5" customHeight="1">
      <c r="A720" s="2" t="s">
        <v>1078</v>
      </c>
      <c r="G720" s="94"/>
      <c r="H720" s="94"/>
    </row>
    <row r="721" spans="1:8" ht="36.75" customHeight="1">
      <c r="A721" s="389" t="s">
        <v>298</v>
      </c>
      <c r="B721" s="389"/>
      <c r="C721" s="389"/>
      <c r="D721" s="389"/>
      <c r="E721" s="389"/>
      <c r="F721" s="389"/>
      <c r="G721" s="389"/>
      <c r="H721" s="389"/>
    </row>
    <row r="722" spans="1:8" ht="18.75" customHeight="1">
      <c r="F722" s="392" t="s">
        <v>1187</v>
      </c>
      <c r="G722" s="392"/>
      <c r="H722" s="392"/>
    </row>
    <row r="723" spans="1:8" ht="18.75" customHeight="1">
      <c r="A723" s="390" t="s">
        <v>252</v>
      </c>
      <c r="B723" s="390"/>
      <c r="D723" t="s">
        <v>253</v>
      </c>
      <c r="F723" s="390" t="s">
        <v>254</v>
      </c>
      <c r="G723" s="390"/>
      <c r="H723" s="390"/>
    </row>
    <row r="724" spans="1:8" ht="16.5" customHeight="1">
      <c r="A724" s="392" t="s">
        <v>255</v>
      </c>
      <c r="B724" s="392"/>
      <c r="C724" s="34"/>
      <c r="D724" s="317" t="s">
        <v>255</v>
      </c>
    </row>
    <row r="728" spans="1:8" ht="18.75" customHeight="1">
      <c r="A728" s="380" t="s">
        <v>1193</v>
      </c>
      <c r="B728" s="380"/>
      <c r="D728" t="s">
        <v>301</v>
      </c>
    </row>
  </sheetData>
  <mergeCells count="183">
    <mergeCell ref="A247:C247"/>
    <mergeCell ref="A119:H119"/>
    <mergeCell ref="A120:H120"/>
    <mergeCell ref="A134:H134"/>
    <mergeCell ref="A135:H135"/>
    <mergeCell ref="A125:H125"/>
    <mergeCell ref="A137:H137"/>
    <mergeCell ref="A129:H129"/>
    <mergeCell ref="A130:H130"/>
    <mergeCell ref="A131:H131"/>
    <mergeCell ref="A133:H133"/>
    <mergeCell ref="A121:H121"/>
    <mergeCell ref="G384:H384"/>
    <mergeCell ref="C384:D384"/>
    <mergeCell ref="A384:B385"/>
    <mergeCell ref="E384:F384"/>
    <mergeCell ref="A387:B387"/>
    <mergeCell ref="A152:H152"/>
    <mergeCell ref="A402:B402"/>
    <mergeCell ref="A122:H122"/>
    <mergeCell ref="A401:B401"/>
    <mergeCell ref="A398:B399"/>
    <mergeCell ref="A139:H139"/>
    <mergeCell ref="A140:H140"/>
    <mergeCell ref="A333:D333"/>
    <mergeCell ref="A244:D244"/>
    <mergeCell ref="E237:F237"/>
    <mergeCell ref="G237:H237"/>
    <mergeCell ref="A245:D245"/>
    <mergeCell ref="A246:D246"/>
    <mergeCell ref="A250:D250"/>
    <mergeCell ref="E248:F248"/>
    <mergeCell ref="G248:H248"/>
    <mergeCell ref="A252:D252"/>
    <mergeCell ref="A258:C258"/>
    <mergeCell ref="A309:C309"/>
    <mergeCell ref="E46:H47"/>
    <mergeCell ref="A68:H68"/>
    <mergeCell ref="A76:H76"/>
    <mergeCell ref="A77:H77"/>
    <mergeCell ref="A95:H95"/>
    <mergeCell ref="A96:H96"/>
    <mergeCell ref="A97:H97"/>
    <mergeCell ref="A98:H98"/>
    <mergeCell ref="A99:H99"/>
    <mergeCell ref="B93:E93"/>
    <mergeCell ref="A94:H94"/>
    <mergeCell ref="B92:E92"/>
    <mergeCell ref="A100:H100"/>
    <mergeCell ref="A101:H101"/>
    <mergeCell ref="A102:H102"/>
    <mergeCell ref="A103:H103"/>
    <mergeCell ref="A53:H53"/>
    <mergeCell ref="A104:H104"/>
    <mergeCell ref="A109:H109"/>
    <mergeCell ref="A721:H721"/>
    <mergeCell ref="A718:H718"/>
    <mergeCell ref="A627:B627"/>
    <mergeCell ref="E414:F414"/>
    <mergeCell ref="G414:H414"/>
    <mergeCell ref="A388:B388"/>
    <mergeCell ref="A394:B394"/>
    <mergeCell ref="A395:B395"/>
    <mergeCell ref="A396:B396"/>
    <mergeCell ref="A389:B389"/>
    <mergeCell ref="A391:B391"/>
    <mergeCell ref="A392:B392"/>
    <mergeCell ref="A390:B390"/>
    <mergeCell ref="A393:B393"/>
    <mergeCell ref="A687:F687"/>
    <mergeCell ref="A549:B549"/>
    <mergeCell ref="A151:H151"/>
    <mergeCell ref="A19:G19"/>
    <mergeCell ref="B89:E89"/>
    <mergeCell ref="B90:E90"/>
    <mergeCell ref="B91:E91"/>
    <mergeCell ref="A176:D176"/>
    <mergeCell ref="A177:D177"/>
    <mergeCell ref="A178:D178"/>
    <mergeCell ref="E217:F217"/>
    <mergeCell ref="G217:H217"/>
    <mergeCell ref="A173:D173"/>
    <mergeCell ref="A170:D170"/>
    <mergeCell ref="A175:D175"/>
    <mergeCell ref="A110:H110"/>
    <mergeCell ref="A112:H112"/>
    <mergeCell ref="A114:H114"/>
    <mergeCell ref="A116:H116"/>
    <mergeCell ref="A66:H66"/>
    <mergeCell ref="A72:H72"/>
    <mergeCell ref="B88:E88"/>
    <mergeCell ref="A153:H153"/>
    <mergeCell ref="G165:H165"/>
    <mergeCell ref="E165:F165"/>
    <mergeCell ref="A128:H128"/>
    <mergeCell ref="A118:H118"/>
    <mergeCell ref="E403:F403"/>
    <mergeCell ref="G403:H403"/>
    <mergeCell ref="A408:D408"/>
    <mergeCell ref="E2:H2"/>
    <mergeCell ref="E3:H3"/>
    <mergeCell ref="F45:G45"/>
    <mergeCell ref="F1:G1"/>
    <mergeCell ref="A179:B179"/>
    <mergeCell ref="A164:B164"/>
    <mergeCell ref="A17:G17"/>
    <mergeCell ref="A48:G48"/>
    <mergeCell ref="A49:G49"/>
    <mergeCell ref="A54:H54"/>
    <mergeCell ref="A55:H55"/>
    <mergeCell ref="A56:H56"/>
    <mergeCell ref="A59:H59"/>
    <mergeCell ref="A60:H60"/>
    <mergeCell ref="A126:H126"/>
    <mergeCell ref="A136:H136"/>
    <mergeCell ref="G159:H159"/>
    <mergeCell ref="A285:C285"/>
    <mergeCell ref="A18:G18"/>
    <mergeCell ref="F398:H398"/>
    <mergeCell ref="C398:E398"/>
    <mergeCell ref="A719:H719"/>
    <mergeCell ref="A688:F688"/>
    <mergeCell ref="A689:F689"/>
    <mergeCell ref="A690:F690"/>
    <mergeCell ref="A691:F691"/>
    <mergeCell ref="A695:F695"/>
    <mergeCell ref="A699:H699"/>
    <mergeCell ref="A141:H141"/>
    <mergeCell ref="A142:H142"/>
    <mergeCell ref="A143:H143"/>
    <mergeCell ref="A144:H144"/>
    <mergeCell ref="A145:H145"/>
    <mergeCell ref="A146:H146"/>
    <mergeCell ref="A147:H147"/>
    <mergeCell ref="A148:H148"/>
    <mergeCell ref="A149:H149"/>
    <mergeCell ref="A150:H150"/>
    <mergeCell ref="A415:D415"/>
    <mergeCell ref="A545:B545"/>
    <mergeCell ref="A548:B548"/>
    <mergeCell ref="A544:B544"/>
    <mergeCell ref="A603:F603"/>
    <mergeCell ref="A447:D447"/>
    <mergeCell ref="A449:D449"/>
    <mergeCell ref="A728:B728"/>
    <mergeCell ref="A79:H79"/>
    <mergeCell ref="A84:H84"/>
    <mergeCell ref="A85:H85"/>
    <mergeCell ref="A87:H87"/>
    <mergeCell ref="A106:H106"/>
    <mergeCell ref="A107:H107"/>
    <mergeCell ref="A127:H127"/>
    <mergeCell ref="A155:H155"/>
    <mergeCell ref="A156:H156"/>
    <mergeCell ref="A724:B724"/>
    <mergeCell ref="A723:B723"/>
    <mergeCell ref="A717:H717"/>
    <mergeCell ref="A716:H716"/>
    <mergeCell ref="F722:H722"/>
    <mergeCell ref="F723:H723"/>
    <mergeCell ref="A620:B620"/>
    <mergeCell ref="A383:C383"/>
    <mergeCell ref="A379:C379"/>
    <mergeCell ref="A667:H667"/>
    <mergeCell ref="A668:H668"/>
    <mergeCell ref="A675:H675"/>
    <mergeCell ref="A683:F683"/>
    <mergeCell ref="A446:D446"/>
    <mergeCell ref="A666:B666"/>
    <mergeCell ref="A635:B635"/>
    <mergeCell ref="A648:B648"/>
    <mergeCell ref="A555:B555"/>
    <mergeCell ref="A451:D451"/>
    <mergeCell ref="A452:D452"/>
    <mergeCell ref="A538:B538"/>
    <mergeCell ref="A541:B541"/>
    <mergeCell ref="C534:H534"/>
    <mergeCell ref="A534:B535"/>
    <mergeCell ref="A536:B536"/>
    <mergeCell ref="G594:H594"/>
    <mergeCell ref="A642:B642"/>
    <mergeCell ref="A601:B601"/>
    <mergeCell ref="A588:F588"/>
  </mergeCells>
  <phoneticPr fontId="6" type="noConversion"/>
  <pageMargins left="0.25" right="0" top="0.25" bottom="0.25" header="0" footer="0"/>
  <pageSetup paperSize="9"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sheetPr codeName="Sheet2">
    <tabColor rgb="FFFF7C80"/>
  </sheetPr>
  <dimension ref="A1:I42"/>
  <sheetViews>
    <sheetView showZeros="0" topLeftCell="A31" zoomScale="115" workbookViewId="0">
      <selection activeCell="A43" sqref="A43"/>
    </sheetView>
  </sheetViews>
  <sheetFormatPr defaultRowHeight="12"/>
  <cols>
    <col min="1" max="1" width="56.7109375" style="266" customWidth="1"/>
    <col min="2" max="2" width="6.5703125" style="266" customWidth="1"/>
    <col min="3" max="3" width="9" style="266" customWidth="1"/>
    <col min="4" max="7" width="16.42578125" style="321" customWidth="1"/>
    <col min="8" max="8" width="13.28515625" style="266" bestFit="1" customWidth="1"/>
    <col min="9" max="9" width="12.28515625" style="266" bestFit="1" customWidth="1"/>
    <col min="10" max="16384" width="9.140625" style="266"/>
  </cols>
  <sheetData>
    <row r="1" spans="1:7" ht="21.75" customHeight="1">
      <c r="A1" s="161" t="s">
        <v>67</v>
      </c>
      <c r="B1" s="162"/>
      <c r="C1" s="162"/>
      <c r="D1" s="372" t="s">
        <v>796</v>
      </c>
      <c r="E1" s="372"/>
      <c r="F1" s="372"/>
    </row>
    <row r="2" spans="1:7" ht="13.5" customHeight="1">
      <c r="A2" s="158" t="s">
        <v>264</v>
      </c>
      <c r="B2" s="158"/>
      <c r="C2" s="158"/>
      <c r="D2" s="429" t="s">
        <v>790</v>
      </c>
      <c r="E2" s="429"/>
      <c r="F2" s="429"/>
    </row>
    <row r="3" spans="1:7" ht="15" customHeight="1">
      <c r="A3" s="430" t="s">
        <v>68</v>
      </c>
      <c r="B3" s="430"/>
      <c r="D3" s="429"/>
      <c r="E3" s="429"/>
      <c r="F3" s="429"/>
    </row>
    <row r="4" spans="1:7" ht="8.25" customHeight="1"/>
    <row r="5" spans="1:7" ht="22.5" customHeight="1">
      <c r="A5" s="425" t="s">
        <v>789</v>
      </c>
      <c r="B5" s="425"/>
      <c r="C5" s="425"/>
      <c r="D5" s="425"/>
      <c r="E5" s="425"/>
      <c r="F5" s="425"/>
      <c r="G5" s="425"/>
    </row>
    <row r="6" spans="1:7" ht="22.5" customHeight="1">
      <c r="A6" s="425" t="s">
        <v>1178</v>
      </c>
      <c r="B6" s="425"/>
      <c r="C6" s="425"/>
      <c r="D6" s="425"/>
      <c r="E6" s="425"/>
      <c r="F6" s="425"/>
      <c r="G6" s="425"/>
    </row>
    <row r="7" spans="1:7" ht="16.5" customHeight="1">
      <c r="F7" s="424" t="s">
        <v>791</v>
      </c>
      <c r="G7" s="424"/>
    </row>
    <row r="8" spans="1:7" ht="21.75" customHeight="1">
      <c r="A8" s="426" t="s">
        <v>618</v>
      </c>
      <c r="B8" s="426" t="s">
        <v>0</v>
      </c>
      <c r="C8" s="426" t="s">
        <v>107</v>
      </c>
      <c r="D8" s="427" t="s">
        <v>1179</v>
      </c>
      <c r="E8" s="428"/>
      <c r="F8" s="427" t="s">
        <v>792</v>
      </c>
      <c r="G8" s="428"/>
    </row>
    <row r="9" spans="1:7" ht="21" customHeight="1">
      <c r="A9" s="426"/>
      <c r="B9" s="426"/>
      <c r="C9" s="426"/>
      <c r="D9" s="319" t="s">
        <v>77</v>
      </c>
      <c r="E9" s="319" t="s">
        <v>78</v>
      </c>
      <c r="F9" s="319" t="s">
        <v>77</v>
      </c>
      <c r="G9" s="319" t="s">
        <v>78</v>
      </c>
    </row>
    <row r="10" spans="1:7" ht="18.75" customHeight="1">
      <c r="A10" s="21" t="s">
        <v>79</v>
      </c>
      <c r="B10" s="21" t="s">
        <v>60</v>
      </c>
      <c r="C10" s="21" t="s">
        <v>258</v>
      </c>
      <c r="D10" s="338">
        <f>43746920667+4+120150000</f>
        <v>43867070671</v>
      </c>
      <c r="E10" s="116">
        <v>43767845721</v>
      </c>
      <c r="F10" s="116">
        <f>185871928155+120150000</f>
        <v>185992078155</v>
      </c>
      <c r="G10" s="116">
        <v>164638521480</v>
      </c>
    </row>
    <row r="11" spans="1:7" ht="18.75" customHeight="1">
      <c r="A11" s="22" t="s">
        <v>80</v>
      </c>
      <c r="B11" s="22" t="s">
        <v>61</v>
      </c>
      <c r="C11" s="22"/>
      <c r="D11" s="23"/>
      <c r="E11" s="23">
        <v>0</v>
      </c>
      <c r="F11" s="23"/>
      <c r="G11" s="23">
        <v>0</v>
      </c>
    </row>
    <row r="12" spans="1:7" ht="37.5" customHeight="1">
      <c r="A12" s="294" t="s">
        <v>257</v>
      </c>
      <c r="B12" s="24" t="s">
        <v>81</v>
      </c>
      <c r="C12" s="24"/>
      <c r="D12" s="25">
        <f>+D10-D11</f>
        <v>43867070671</v>
      </c>
      <c r="E12" s="25">
        <f>+E10-E11</f>
        <v>43767845721</v>
      </c>
      <c r="F12" s="25">
        <f>+F10-F11</f>
        <v>185992078155</v>
      </c>
      <c r="G12" s="25">
        <f>+G10-G11</f>
        <v>164638521480</v>
      </c>
    </row>
    <row r="13" spans="1:7" ht="18.75" customHeight="1">
      <c r="A13" s="22" t="s">
        <v>82</v>
      </c>
      <c r="B13" s="22" t="s">
        <v>83</v>
      </c>
      <c r="C13" s="22" t="s">
        <v>259</v>
      </c>
      <c r="D13" s="342">
        <v>31611721016</v>
      </c>
      <c r="E13" s="23">
        <v>38016765324</v>
      </c>
      <c r="F13" s="23">
        <v>144380330174</v>
      </c>
      <c r="G13" s="23">
        <v>137945897806</v>
      </c>
    </row>
    <row r="14" spans="1:7" ht="18.75" customHeight="1">
      <c r="A14" s="26" t="s">
        <v>793</v>
      </c>
      <c r="B14" s="26" t="s">
        <v>84</v>
      </c>
      <c r="C14" s="26"/>
      <c r="D14" s="27">
        <f>+D12-D13</f>
        <v>12255349655</v>
      </c>
      <c r="E14" s="27">
        <f>+E12-E13</f>
        <v>5751080397</v>
      </c>
      <c r="F14" s="27">
        <f>+F12-F13</f>
        <v>41611747981</v>
      </c>
      <c r="G14" s="27">
        <f>+G12-G13</f>
        <v>26692623674</v>
      </c>
    </row>
    <row r="15" spans="1:7" ht="18.75" customHeight="1">
      <c r="A15" s="22" t="s">
        <v>85</v>
      </c>
      <c r="B15" s="22" t="s">
        <v>86</v>
      </c>
      <c r="C15" s="22"/>
      <c r="D15" s="339">
        <v>731460086</v>
      </c>
      <c r="E15" s="23">
        <v>195007652</v>
      </c>
      <c r="F15" s="23">
        <v>2594281176</v>
      </c>
      <c r="G15" s="23">
        <v>2060389473</v>
      </c>
    </row>
    <row r="16" spans="1:7" ht="18.75" customHeight="1">
      <c r="A16" s="22" t="s">
        <v>87</v>
      </c>
      <c r="B16" s="22" t="s">
        <v>88</v>
      </c>
      <c r="C16" s="22"/>
      <c r="D16" s="341">
        <f>9537102+777794519+2791542548</f>
        <v>3578874169</v>
      </c>
      <c r="E16" s="23">
        <v>3618128021</v>
      </c>
      <c r="F16" s="23">
        <v>12477212693</v>
      </c>
      <c r="G16" s="23">
        <v>15923857765</v>
      </c>
    </row>
    <row r="17" spans="1:9" ht="18.75" customHeight="1">
      <c r="A17" s="22" t="s">
        <v>89</v>
      </c>
      <c r="B17" s="22" t="s">
        <v>90</v>
      </c>
      <c r="C17" s="22"/>
      <c r="D17" s="341">
        <f>+D16</f>
        <v>3578874169</v>
      </c>
      <c r="E17" s="23">
        <f>+E16</f>
        <v>3618128021</v>
      </c>
      <c r="F17" s="23">
        <v>12477212693</v>
      </c>
      <c r="G17" s="23">
        <f>+G16</f>
        <v>15923857765</v>
      </c>
    </row>
    <row r="18" spans="1:9" ht="18.75" customHeight="1">
      <c r="A18" s="22" t="s">
        <v>91</v>
      </c>
      <c r="B18" s="22" t="s">
        <v>92</v>
      </c>
      <c r="C18" s="22"/>
      <c r="D18" s="23"/>
      <c r="E18" s="23"/>
      <c r="F18" s="23">
        <v>0</v>
      </c>
      <c r="G18" s="23">
        <v>0</v>
      </c>
    </row>
    <row r="19" spans="1:9" ht="18.75" customHeight="1">
      <c r="A19" s="22" t="s">
        <v>93</v>
      </c>
      <c r="B19" s="22" t="s">
        <v>94</v>
      </c>
      <c r="C19" s="22"/>
      <c r="D19" s="340">
        <f>3077689836+182041420+65326573</f>
        <v>3325057829</v>
      </c>
      <c r="E19" s="23">
        <v>3223399459</v>
      </c>
      <c r="F19" s="23">
        <v>11871370720</v>
      </c>
      <c r="G19" s="23">
        <v>12040840122</v>
      </c>
    </row>
    <row r="20" spans="1:9" ht="37.5" customHeight="1">
      <c r="A20" s="294" t="s">
        <v>261</v>
      </c>
      <c r="B20" s="24" t="s">
        <v>95</v>
      </c>
      <c r="C20" s="24"/>
      <c r="D20" s="25">
        <f>D14+D15-D16-D18-D19</f>
        <v>6082877743</v>
      </c>
      <c r="E20" s="25">
        <f>E14+E15-E16-E18-E19</f>
        <v>-895439431</v>
      </c>
      <c r="F20" s="25">
        <f>F14+F15-F16-F18-F19</f>
        <v>19857445744</v>
      </c>
      <c r="G20" s="25">
        <f>G14+G15-G16-G18-G19</f>
        <v>788315260</v>
      </c>
    </row>
    <row r="21" spans="1:9" ht="18.75" customHeight="1">
      <c r="A21" s="22" t="s">
        <v>96</v>
      </c>
      <c r="B21" s="22" t="s">
        <v>97</v>
      </c>
      <c r="C21" s="22"/>
      <c r="D21" s="340">
        <f>157556435+11545454547</f>
        <v>11703010982</v>
      </c>
      <c r="E21" s="23">
        <v>11560592188</v>
      </c>
      <c r="F21" s="23">
        <v>37451862315</v>
      </c>
      <c r="G21" s="23">
        <v>13883592575</v>
      </c>
    </row>
    <row r="22" spans="1:9" ht="18.75" customHeight="1">
      <c r="A22" s="22" t="s">
        <v>98</v>
      </c>
      <c r="B22" s="22" t="s">
        <v>99</v>
      </c>
      <c r="C22" s="22"/>
      <c r="D22" s="340">
        <f>3250183700+57762004</f>
        <v>3307945704</v>
      </c>
      <c r="E22" s="23">
        <v>8209993910</v>
      </c>
      <c r="F22" s="23">
        <f>15394103526+87762004</f>
        <v>15481865530</v>
      </c>
      <c r="G22" s="23">
        <v>8402409877</v>
      </c>
    </row>
    <row r="23" spans="1:9" ht="18.75" customHeight="1">
      <c r="A23" s="26" t="s">
        <v>794</v>
      </c>
      <c r="B23" s="26" t="s">
        <v>100</v>
      </c>
      <c r="C23" s="26"/>
      <c r="D23" s="27">
        <f>D21-D22</f>
        <v>8395065278</v>
      </c>
      <c r="E23" s="27">
        <f>E21-E22</f>
        <v>3350598278</v>
      </c>
      <c r="F23" s="27">
        <f>F21-F22</f>
        <v>21969996785</v>
      </c>
      <c r="G23" s="27">
        <f>G21-G22</f>
        <v>5481182698</v>
      </c>
    </row>
    <row r="24" spans="1:9" ht="18.75" customHeight="1">
      <c r="A24" s="26" t="s">
        <v>795</v>
      </c>
      <c r="B24" s="26" t="s">
        <v>101</v>
      </c>
      <c r="C24" s="26"/>
      <c r="D24" s="27">
        <f>D20+D23</f>
        <v>14477943021</v>
      </c>
      <c r="E24" s="27">
        <f>E20+E23</f>
        <v>2455158847</v>
      </c>
      <c r="F24" s="27">
        <f>F20+F23</f>
        <v>41827442529</v>
      </c>
      <c r="G24" s="27">
        <f>G20+G23</f>
        <v>6269497958</v>
      </c>
    </row>
    <row r="25" spans="1:9" ht="18.75" customHeight="1">
      <c r="A25" s="22" t="s">
        <v>722</v>
      </c>
      <c r="B25" s="22" t="s">
        <v>102</v>
      </c>
      <c r="C25" s="22" t="s">
        <v>260</v>
      </c>
      <c r="D25" s="23">
        <v>3249440603</v>
      </c>
      <c r="E25" s="23">
        <v>553334946</v>
      </c>
      <c r="F25" s="23">
        <f>8789327095+26433000</f>
        <v>8815760095</v>
      </c>
      <c r="G25" s="23"/>
    </row>
    <row r="26" spans="1:9" ht="18.75" customHeight="1">
      <c r="A26" s="22" t="s">
        <v>723</v>
      </c>
      <c r="B26" s="22" t="s">
        <v>103</v>
      </c>
      <c r="C26" s="22"/>
      <c r="D26" s="23">
        <v>0</v>
      </c>
      <c r="E26" s="23">
        <v>0</v>
      </c>
      <c r="F26" s="23">
        <v>0</v>
      </c>
      <c r="G26" s="23">
        <v>0</v>
      </c>
    </row>
    <row r="27" spans="1:9" ht="18.75" customHeight="1">
      <c r="A27" s="26" t="s">
        <v>724</v>
      </c>
      <c r="B27" s="26" t="s">
        <v>104</v>
      </c>
      <c r="C27" s="26"/>
      <c r="D27" s="27">
        <f>D24-D25-D26</f>
        <v>11228502418</v>
      </c>
      <c r="E27" s="27">
        <f>E24-E25-E26</f>
        <v>1901823901</v>
      </c>
      <c r="F27" s="27">
        <f>F24-F25-F26</f>
        <v>33011682434</v>
      </c>
      <c r="G27" s="27">
        <f>G24-G25-G26</f>
        <v>6269497958</v>
      </c>
      <c r="H27" s="57"/>
      <c r="I27" s="321"/>
    </row>
    <row r="28" spans="1:9" ht="18.75" customHeight="1">
      <c r="A28" s="22" t="s">
        <v>726</v>
      </c>
      <c r="B28" s="156">
        <v>70</v>
      </c>
      <c r="C28" s="154"/>
      <c r="D28" s="155"/>
      <c r="E28" s="155"/>
      <c r="F28" s="155"/>
      <c r="G28" s="155"/>
      <c r="H28" s="20"/>
      <c r="I28" s="57"/>
    </row>
    <row r="29" spans="1:9" ht="18.75" customHeight="1">
      <c r="A29" s="300" t="s">
        <v>725</v>
      </c>
      <c r="B29" s="157">
        <v>71</v>
      </c>
      <c r="C29" s="28"/>
      <c r="D29" s="29">
        <f>+D27/17014910</f>
        <v>659.92135239034474</v>
      </c>
      <c r="E29" s="29">
        <f>+E27/12617600</f>
        <v>150.72786433236115</v>
      </c>
      <c r="F29" s="29">
        <f>+F27/17014910</f>
        <v>1940.1620363551731</v>
      </c>
      <c r="G29" s="29">
        <f>+G27/12617600</f>
        <v>496.88514123129596</v>
      </c>
      <c r="H29" s="57"/>
    </row>
    <row r="30" spans="1:9">
      <c r="E30" s="92"/>
      <c r="F30" s="57"/>
      <c r="G30" s="57"/>
    </row>
    <row r="31" spans="1:9" ht="18" customHeight="1">
      <c r="D31" s="20"/>
      <c r="E31" s="371" t="s">
        <v>1188</v>
      </c>
      <c r="F31" s="371"/>
      <c r="G31" s="371"/>
      <c r="H31" s="57"/>
    </row>
    <row r="32" spans="1:9" ht="18" customHeight="1">
      <c r="A32" s="372" t="s">
        <v>262</v>
      </c>
      <c r="B32" s="372"/>
      <c r="C32" s="372"/>
      <c r="D32" s="20"/>
      <c r="E32" s="372" t="s">
        <v>254</v>
      </c>
      <c r="F32" s="372"/>
      <c r="G32" s="372"/>
    </row>
    <row r="33" spans="1:7" ht="18" customHeight="1">
      <c r="D33" s="20"/>
      <c r="F33" s="20"/>
      <c r="G33" s="57"/>
    </row>
    <row r="34" spans="1:7" ht="18" customHeight="1">
      <c r="D34" s="20"/>
      <c r="F34" s="20"/>
    </row>
    <row r="35" spans="1:7">
      <c r="D35" s="20"/>
      <c r="F35" s="20"/>
    </row>
    <row r="36" spans="1:7">
      <c r="D36" s="20"/>
      <c r="E36" s="20"/>
      <c r="F36" s="20"/>
    </row>
    <row r="37" spans="1:7" ht="14.25" customHeight="1">
      <c r="A37" s="372" t="s">
        <v>1194</v>
      </c>
      <c r="B37" s="372"/>
      <c r="C37" s="372"/>
      <c r="D37" s="20"/>
      <c r="E37" s="20"/>
      <c r="F37" s="20"/>
    </row>
    <row r="38" spans="1:7">
      <c r="D38" s="20"/>
      <c r="E38" s="20"/>
      <c r="F38" s="20"/>
    </row>
    <row r="39" spans="1:7">
      <c r="D39" s="20"/>
      <c r="E39" s="20"/>
      <c r="F39" s="20"/>
    </row>
    <row r="40" spans="1:7">
      <c r="D40" s="20"/>
      <c r="E40" s="20"/>
    </row>
    <row r="41" spans="1:7">
      <c r="D41" s="20"/>
      <c r="E41" s="20"/>
    </row>
    <row r="42" spans="1:7">
      <c r="D42" s="20"/>
      <c r="E42" s="20"/>
    </row>
  </sheetData>
  <mergeCells count="15">
    <mergeCell ref="A32:C32"/>
    <mergeCell ref="A37:C37"/>
    <mergeCell ref="E32:G32"/>
    <mergeCell ref="E31:G31"/>
    <mergeCell ref="D1:F1"/>
    <mergeCell ref="F7:G7"/>
    <mergeCell ref="A6:G6"/>
    <mergeCell ref="C8:C9"/>
    <mergeCell ref="B8:B9"/>
    <mergeCell ref="A8:A9"/>
    <mergeCell ref="D8:E8"/>
    <mergeCell ref="F8:G8"/>
    <mergeCell ref="D2:F3"/>
    <mergeCell ref="A3:B3"/>
    <mergeCell ref="A5:G5"/>
  </mergeCells>
  <phoneticPr fontId="6" type="noConversion"/>
  <pageMargins left="0.5" right="0.5" top="0.25" bottom="0.25" header="0" footer="0"/>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3">
    <tabColor rgb="FFFF7C80"/>
  </sheetPr>
  <dimension ref="A1:G50"/>
  <sheetViews>
    <sheetView showZeros="0" tabSelected="1" workbookViewId="0">
      <selection activeCell="A58" sqref="A58"/>
    </sheetView>
  </sheetViews>
  <sheetFormatPr defaultRowHeight="12.75"/>
  <cols>
    <col min="1" max="1" width="50" style="267" customWidth="1"/>
    <col min="2" max="2" width="6.42578125" style="267" customWidth="1"/>
    <col min="3" max="3" width="9.140625" style="267"/>
    <col min="4" max="4" width="15.85546875" style="322" customWidth="1"/>
    <col min="5" max="5" width="15.85546875" style="267" customWidth="1"/>
    <col min="6" max="6" width="15.85546875" style="163" customWidth="1"/>
    <col min="7" max="7" width="15.5703125" style="163" bestFit="1" customWidth="1"/>
    <col min="8" max="16384" width="9.140625" style="267"/>
  </cols>
  <sheetData>
    <row r="1" spans="1:7" ht="18.75" customHeight="1">
      <c r="A1" s="185" t="s">
        <v>67</v>
      </c>
      <c r="D1" s="433" t="s">
        <v>798</v>
      </c>
      <c r="E1" s="433"/>
    </row>
    <row r="2" spans="1:7" ht="18.75" customHeight="1">
      <c r="A2" s="432" t="s">
        <v>263</v>
      </c>
      <c r="B2" s="432"/>
      <c r="C2" s="439" t="s">
        <v>717</v>
      </c>
      <c r="D2" s="439"/>
      <c r="E2" s="439"/>
    </row>
    <row r="3" spans="1:7" ht="18.75" customHeight="1">
      <c r="A3" s="432" t="s">
        <v>68</v>
      </c>
      <c r="B3" s="432"/>
      <c r="C3" s="439"/>
      <c r="D3" s="439"/>
      <c r="E3" s="439"/>
    </row>
    <row r="4" spans="1:7" s="187" customFormat="1" ht="24.75" customHeight="1">
      <c r="A4" s="438" t="s">
        <v>799</v>
      </c>
      <c r="B4" s="438"/>
      <c r="C4" s="438"/>
      <c r="D4" s="438"/>
      <c r="E4" s="438"/>
      <c r="F4" s="186"/>
      <c r="G4" s="186"/>
    </row>
    <row r="5" spans="1:7" s="187" customFormat="1" ht="24.75" customHeight="1">
      <c r="A5" s="440" t="s">
        <v>800</v>
      </c>
      <c r="B5" s="440"/>
      <c r="C5" s="440"/>
      <c r="D5" s="440"/>
      <c r="E5" s="440"/>
      <c r="F5" s="186"/>
      <c r="G5" s="186"/>
    </row>
    <row r="6" spans="1:7" s="187" customFormat="1" ht="18.75" customHeight="1">
      <c r="A6" s="441" t="s">
        <v>1178</v>
      </c>
      <c r="B6" s="441"/>
      <c r="C6" s="441"/>
      <c r="D6" s="441"/>
      <c r="E6" s="441"/>
      <c r="F6" s="186"/>
      <c r="G6" s="186"/>
    </row>
    <row r="7" spans="1:7" ht="17.25" customHeight="1">
      <c r="D7" s="442" t="s">
        <v>791</v>
      </c>
      <c r="E7" s="442"/>
    </row>
    <row r="8" spans="1:7" ht="25.5" customHeight="1">
      <c r="A8" s="437" t="s">
        <v>618</v>
      </c>
      <c r="B8" s="437" t="s">
        <v>0</v>
      </c>
      <c r="C8" s="437" t="s">
        <v>107</v>
      </c>
      <c r="D8" s="435" t="s">
        <v>797</v>
      </c>
      <c r="E8" s="436"/>
    </row>
    <row r="9" spans="1:7" ht="21.75" customHeight="1">
      <c r="A9" s="437"/>
      <c r="B9" s="437"/>
      <c r="C9" s="437"/>
      <c r="D9" s="323" t="s">
        <v>77</v>
      </c>
      <c r="E9" s="268" t="s">
        <v>78</v>
      </c>
    </row>
    <row r="10" spans="1:7" ht="17.25" customHeight="1">
      <c r="A10" s="188">
        <v>1</v>
      </c>
      <c r="B10" s="188">
        <v>2</v>
      </c>
      <c r="C10" s="188">
        <v>3</v>
      </c>
      <c r="D10" s="188">
        <v>4</v>
      </c>
      <c r="E10" s="188">
        <v>5</v>
      </c>
    </row>
    <row r="11" spans="1:7" ht="18.75" customHeight="1">
      <c r="A11" s="190" t="s">
        <v>266</v>
      </c>
      <c r="B11" s="189"/>
      <c r="C11" s="190"/>
      <c r="D11" s="190">
        <v>0</v>
      </c>
      <c r="E11" s="190">
        <v>0</v>
      </c>
    </row>
    <row r="12" spans="1:7" ht="18" customHeight="1">
      <c r="A12" s="168" t="s">
        <v>267</v>
      </c>
      <c r="B12" s="167" t="s">
        <v>60</v>
      </c>
      <c r="C12" s="168"/>
      <c r="D12" s="191">
        <v>186343940462</v>
      </c>
      <c r="E12" s="191">
        <v>171002761866</v>
      </c>
      <c r="G12" s="166"/>
    </row>
    <row r="13" spans="1:7" ht="18" customHeight="1">
      <c r="A13" s="168" t="s">
        <v>268</v>
      </c>
      <c r="B13" s="167" t="s">
        <v>61</v>
      </c>
      <c r="C13" s="168"/>
      <c r="D13" s="169">
        <v>-124866895317</v>
      </c>
      <c r="E13" s="169">
        <v>-120593863872</v>
      </c>
    </row>
    <row r="14" spans="1:7" ht="18" customHeight="1">
      <c r="A14" s="168" t="s">
        <v>269</v>
      </c>
      <c r="B14" s="167" t="s">
        <v>62</v>
      </c>
      <c r="C14" s="168"/>
      <c r="D14" s="169">
        <v>-30995098100</v>
      </c>
      <c r="E14" s="169">
        <v>-29473167500</v>
      </c>
    </row>
    <row r="15" spans="1:7" ht="18" customHeight="1">
      <c r="A15" s="168" t="s">
        <v>270</v>
      </c>
      <c r="B15" s="167" t="s">
        <v>63</v>
      </c>
      <c r="C15" s="168"/>
      <c r="D15" s="169">
        <v>-12487282027</v>
      </c>
      <c r="E15" s="169">
        <v>-15923857765</v>
      </c>
    </row>
    <row r="16" spans="1:7" ht="18" customHeight="1">
      <c r="A16" s="168" t="s">
        <v>718</v>
      </c>
      <c r="B16" s="167" t="s">
        <v>64</v>
      </c>
      <c r="C16" s="168"/>
      <c r="D16" s="169">
        <v>-3746050746</v>
      </c>
      <c r="E16" s="169">
        <v>-194664057</v>
      </c>
    </row>
    <row r="17" spans="1:5" ht="18" customHeight="1">
      <c r="A17" s="168" t="s">
        <v>271</v>
      </c>
      <c r="B17" s="167" t="s">
        <v>65</v>
      </c>
      <c r="C17" s="168"/>
      <c r="D17" s="169">
        <v>5060596825</v>
      </c>
      <c r="E17" s="169">
        <v>15622119288</v>
      </c>
    </row>
    <row r="18" spans="1:5" ht="18" customHeight="1">
      <c r="A18" s="168" t="s">
        <v>272</v>
      </c>
      <c r="B18" s="167" t="s">
        <v>108</v>
      </c>
      <c r="C18" s="168"/>
      <c r="D18" s="169">
        <v>-11325456802</v>
      </c>
      <c r="E18" s="169">
        <v>-36879781639</v>
      </c>
    </row>
    <row r="19" spans="1:5" ht="18.75" customHeight="1">
      <c r="A19" s="295" t="s">
        <v>273</v>
      </c>
      <c r="B19" s="296" t="s">
        <v>84</v>
      </c>
      <c r="C19" s="295"/>
      <c r="D19" s="297">
        <f>SUM(D12:D18)</f>
        <v>7983754295</v>
      </c>
      <c r="E19" s="297">
        <f>SUM(E12:E18)</f>
        <v>-16440453679</v>
      </c>
    </row>
    <row r="20" spans="1:5" ht="18.75" customHeight="1">
      <c r="A20" s="171" t="s">
        <v>274</v>
      </c>
      <c r="B20" s="170"/>
      <c r="C20" s="171"/>
      <c r="D20" s="171">
        <v>0</v>
      </c>
      <c r="E20" s="171">
        <v>0</v>
      </c>
    </row>
    <row r="21" spans="1:5" ht="30" customHeight="1">
      <c r="A21" s="298" t="s">
        <v>275</v>
      </c>
      <c r="B21" s="173" t="s">
        <v>86</v>
      </c>
      <c r="C21" s="174"/>
      <c r="D21" s="175">
        <f>-(1819021692+19340624000+28989585+1303854982)</f>
        <v>-22492490259</v>
      </c>
      <c r="E21" s="175">
        <v>-7787176311</v>
      </c>
    </row>
    <row r="22" spans="1:5" ht="33" customHeight="1">
      <c r="A22" s="299" t="s">
        <v>276</v>
      </c>
      <c r="B22" s="167" t="s">
        <v>88</v>
      </c>
      <c r="C22" s="168"/>
      <c r="D22" s="176">
        <f>+'Thuyết Minh'!G637</f>
        <v>37100000008</v>
      </c>
      <c r="E22" s="176">
        <v>11553996713</v>
      </c>
    </row>
    <row r="23" spans="1:5" ht="18" customHeight="1">
      <c r="A23" s="168" t="s">
        <v>277</v>
      </c>
      <c r="B23" s="167" t="s">
        <v>90</v>
      </c>
      <c r="C23" s="168"/>
      <c r="D23" s="169"/>
      <c r="E23" s="169"/>
    </row>
    <row r="24" spans="1:5" ht="18" customHeight="1">
      <c r="A24" s="168" t="s">
        <v>278</v>
      </c>
      <c r="B24" s="167" t="s">
        <v>92</v>
      </c>
      <c r="C24" s="168"/>
      <c r="D24" s="169">
        <v>2020000000</v>
      </c>
      <c r="E24" s="169">
        <v>15000000000</v>
      </c>
    </row>
    <row r="25" spans="1:5" ht="18" customHeight="1">
      <c r="A25" s="168" t="s">
        <v>279</v>
      </c>
      <c r="B25" s="167" t="s">
        <v>94</v>
      </c>
      <c r="C25" s="168"/>
      <c r="D25" s="278"/>
      <c r="E25" s="169"/>
    </row>
    <row r="26" spans="1:5" ht="18" customHeight="1">
      <c r="A26" s="168" t="s">
        <v>280</v>
      </c>
      <c r="B26" s="167" t="s">
        <v>109</v>
      </c>
      <c r="C26" s="168"/>
      <c r="D26" s="169"/>
      <c r="E26" s="169">
        <v>0</v>
      </c>
    </row>
    <row r="27" spans="1:5" ht="18" customHeight="1">
      <c r="A27" s="178" t="s">
        <v>281</v>
      </c>
      <c r="B27" s="177" t="s">
        <v>110</v>
      </c>
      <c r="C27" s="178"/>
      <c r="D27" s="179">
        <v>2594281176</v>
      </c>
      <c r="E27" s="179">
        <v>2059953175</v>
      </c>
    </row>
    <row r="28" spans="1:5" ht="18.75" customHeight="1">
      <c r="A28" s="171" t="s">
        <v>282</v>
      </c>
      <c r="B28" s="170" t="s">
        <v>95</v>
      </c>
      <c r="C28" s="171"/>
      <c r="D28" s="172">
        <f>SUM(D21:D27)</f>
        <v>19221790925</v>
      </c>
      <c r="E28" s="172">
        <f>SUM(E21:E27)</f>
        <v>20826773577</v>
      </c>
    </row>
    <row r="29" spans="1:5" ht="18.75" customHeight="1">
      <c r="A29" s="171" t="s">
        <v>283</v>
      </c>
      <c r="B29" s="170"/>
      <c r="C29" s="171"/>
      <c r="D29" s="171">
        <v>0</v>
      </c>
      <c r="E29" s="171">
        <v>0</v>
      </c>
    </row>
    <row r="30" spans="1:5" ht="18.75" customHeight="1">
      <c r="A30" s="165" t="s">
        <v>284</v>
      </c>
      <c r="B30" s="164" t="s">
        <v>97</v>
      </c>
      <c r="C30" s="165"/>
      <c r="D30" s="180"/>
      <c r="E30" s="180">
        <v>4958800000</v>
      </c>
    </row>
    <row r="31" spans="1:5" ht="33.75" customHeight="1">
      <c r="A31" s="299" t="s">
        <v>285</v>
      </c>
      <c r="B31" s="181" t="s">
        <v>99</v>
      </c>
      <c r="C31" s="182"/>
      <c r="D31" s="176"/>
      <c r="E31" s="176"/>
    </row>
    <row r="32" spans="1:5" ht="18" customHeight="1">
      <c r="A32" s="168" t="s">
        <v>719</v>
      </c>
      <c r="B32" s="167" t="s">
        <v>111</v>
      </c>
      <c r="C32" s="168"/>
      <c r="D32" s="169">
        <f>89286643547+1974000000</f>
        <v>91260643547</v>
      </c>
      <c r="E32" s="169">
        <v>108385400594</v>
      </c>
    </row>
    <row r="33" spans="1:7" ht="18" customHeight="1">
      <c r="A33" s="168" t="s">
        <v>720</v>
      </c>
      <c r="B33" s="167" t="s">
        <v>112</v>
      </c>
      <c r="C33" s="168"/>
      <c r="D33" s="169">
        <f>-(7590000000+90230356918)</f>
        <v>-97820356918</v>
      </c>
      <c r="E33" s="169">
        <v>-109472620667</v>
      </c>
    </row>
    <row r="34" spans="1:7" ht="18" customHeight="1">
      <c r="A34" s="168" t="s">
        <v>721</v>
      </c>
      <c r="B34" s="167" t="s">
        <v>113</v>
      </c>
      <c r="C34" s="168"/>
      <c r="D34" s="169">
        <f>-(13283259000+1512040500+401669360+2187250000+220000000)</f>
        <v>-17604218860</v>
      </c>
      <c r="E34" s="169">
        <v>-10383504197</v>
      </c>
    </row>
    <row r="35" spans="1:7" ht="18" customHeight="1">
      <c r="A35" s="178" t="s">
        <v>286</v>
      </c>
      <c r="B35" s="177" t="s">
        <v>114</v>
      </c>
      <c r="C35" s="178"/>
      <c r="D35" s="179"/>
      <c r="E35" s="179">
        <v>0</v>
      </c>
    </row>
    <row r="36" spans="1:7" ht="18.75" customHeight="1">
      <c r="A36" s="171" t="s">
        <v>287</v>
      </c>
      <c r="B36" s="170" t="s">
        <v>100</v>
      </c>
      <c r="C36" s="171"/>
      <c r="D36" s="183">
        <f>SUM(D30:D35)</f>
        <v>-24163932231</v>
      </c>
      <c r="E36" s="183">
        <f>SUM(E30:E35)</f>
        <v>-6511924270</v>
      </c>
    </row>
    <row r="37" spans="1:7" ht="18.75" customHeight="1">
      <c r="A37" s="171" t="s">
        <v>288</v>
      </c>
      <c r="B37" s="170" t="s">
        <v>101</v>
      </c>
      <c r="C37" s="171"/>
      <c r="D37" s="172">
        <f>D19+D28+D36</f>
        <v>3041612989</v>
      </c>
      <c r="E37" s="172">
        <f>+E19+E28+E36</f>
        <v>-2125604372</v>
      </c>
    </row>
    <row r="38" spans="1:7" ht="18" customHeight="1">
      <c r="A38" s="165" t="s">
        <v>289</v>
      </c>
      <c r="B38" s="164" t="s">
        <v>104</v>
      </c>
      <c r="C38" s="165"/>
      <c r="D38" s="180">
        <f>+'DN - BẢNG CÂN ĐỐI KẾ TOÁN'!F13</f>
        <v>2048496531</v>
      </c>
      <c r="E38" s="180">
        <v>4173664605</v>
      </c>
    </row>
    <row r="39" spans="1:7" ht="18" customHeight="1">
      <c r="A39" s="178" t="s">
        <v>290</v>
      </c>
      <c r="B39" s="177" t="s">
        <v>105</v>
      </c>
      <c r="C39" s="178"/>
      <c r="D39" s="179">
        <v>1892982</v>
      </c>
      <c r="E39" s="179">
        <v>436298</v>
      </c>
    </row>
    <row r="40" spans="1:7" ht="18.75" customHeight="1">
      <c r="A40" s="171" t="s">
        <v>291</v>
      </c>
      <c r="B40" s="170" t="s">
        <v>106</v>
      </c>
      <c r="C40" s="171"/>
      <c r="D40" s="172">
        <f>D39+D37+D38</f>
        <v>5092002502</v>
      </c>
      <c r="E40" s="172">
        <f>E39+E37+E38</f>
        <v>2048496531</v>
      </c>
      <c r="G40" s="184"/>
    </row>
    <row r="41" spans="1:7" s="301" customFormat="1" ht="18.75" customHeight="1">
      <c r="A41" s="302"/>
      <c r="B41" s="303"/>
      <c r="C41" s="302"/>
      <c r="D41" s="304"/>
      <c r="E41" s="304"/>
      <c r="F41" s="163"/>
      <c r="G41" s="184"/>
    </row>
    <row r="42" spans="1:7" ht="18.75" customHeight="1">
      <c r="D42" s="434" t="s">
        <v>1188</v>
      </c>
      <c r="E42" s="434"/>
    </row>
    <row r="43" spans="1:7" ht="18.75" customHeight="1">
      <c r="A43" s="431" t="s">
        <v>262</v>
      </c>
      <c r="B43" s="431"/>
      <c r="C43" s="431"/>
      <c r="D43" s="431" t="s">
        <v>254</v>
      </c>
      <c r="E43" s="431"/>
    </row>
    <row r="45" spans="1:7" ht="3.75" customHeight="1"/>
    <row r="50" spans="1:3" ht="16.5" customHeight="1">
      <c r="A50" s="431" t="s">
        <v>1195</v>
      </c>
      <c r="B50" s="431"/>
      <c r="C50" s="431"/>
    </row>
  </sheetData>
  <mergeCells count="16">
    <mergeCell ref="A50:C50"/>
    <mergeCell ref="A2:B2"/>
    <mergeCell ref="A3:B3"/>
    <mergeCell ref="D1:E1"/>
    <mergeCell ref="D43:E43"/>
    <mergeCell ref="D42:E42"/>
    <mergeCell ref="A43:C43"/>
    <mergeCell ref="D8:E8"/>
    <mergeCell ref="C8:C9"/>
    <mergeCell ref="B8:B9"/>
    <mergeCell ref="A8:A9"/>
    <mergeCell ref="A4:E4"/>
    <mergeCell ref="C2:E3"/>
    <mergeCell ref="A5:E5"/>
    <mergeCell ref="A6:E6"/>
    <mergeCell ref="D7:E7"/>
  </mergeCells>
  <phoneticPr fontId="6" type="noConversion"/>
  <pageMargins left="0.5" right="0.25" top="0.25" bottom="0.25"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H271"/>
  <sheetViews>
    <sheetView showZeros="0" workbookViewId="0">
      <selection activeCell="D13" sqref="D13"/>
    </sheetView>
  </sheetViews>
  <sheetFormatPr defaultRowHeight="19.5" customHeight="1"/>
  <cols>
    <col min="1" max="1" width="7.7109375" style="60" bestFit="1" customWidth="1"/>
    <col min="2" max="2" width="39.42578125" style="60" customWidth="1"/>
    <col min="3" max="4" width="15.140625" style="60" customWidth="1"/>
    <col min="5" max="6" width="15.5703125" style="60" customWidth="1"/>
    <col min="7" max="8" width="15.140625" style="60" customWidth="1"/>
    <col min="9" max="16384" width="9.140625" style="60"/>
  </cols>
  <sheetData>
    <row r="1" spans="1:8" ht="19.5" customHeight="1">
      <c r="A1" s="443" t="s">
        <v>254</v>
      </c>
      <c r="B1" s="443"/>
      <c r="C1" s="443"/>
      <c r="D1" s="443"/>
      <c r="E1" s="443"/>
      <c r="F1" s="443"/>
      <c r="G1" s="443"/>
      <c r="H1" s="443"/>
    </row>
    <row r="2" spans="1:8" ht="24.75" customHeight="1">
      <c r="A2" s="444" t="s">
        <v>339</v>
      </c>
      <c r="B2" s="444"/>
      <c r="C2" s="444"/>
      <c r="D2" s="444"/>
      <c r="E2" s="444"/>
      <c r="F2" s="444"/>
      <c r="G2" s="444"/>
      <c r="H2" s="444"/>
    </row>
    <row r="3" spans="1:8" ht="19.5" customHeight="1">
      <c r="C3" s="445" t="s">
        <v>340</v>
      </c>
      <c r="D3" s="445"/>
      <c r="E3" s="445"/>
      <c r="G3" s="61" t="s">
        <v>341</v>
      </c>
    </row>
    <row r="4" spans="1:8" ht="19.5" customHeight="1">
      <c r="A4" s="446" t="s">
        <v>342</v>
      </c>
      <c r="B4" s="447" t="s">
        <v>343</v>
      </c>
      <c r="C4" s="447" t="s">
        <v>344</v>
      </c>
      <c r="D4" s="447"/>
      <c r="E4" s="447" t="s">
        <v>345</v>
      </c>
      <c r="F4" s="447"/>
      <c r="G4" s="447" t="s">
        <v>346</v>
      </c>
      <c r="H4" s="447"/>
    </row>
    <row r="5" spans="1:8" ht="19.5" customHeight="1">
      <c r="A5" s="447"/>
      <c r="B5" s="447"/>
      <c r="C5" s="62" t="s">
        <v>347</v>
      </c>
      <c r="D5" s="62" t="s">
        <v>348</v>
      </c>
      <c r="E5" s="62" t="s">
        <v>347</v>
      </c>
      <c r="F5" s="62" t="s">
        <v>348</v>
      </c>
      <c r="G5" s="62" t="s">
        <v>347</v>
      </c>
      <c r="H5" s="62" t="s">
        <v>348</v>
      </c>
    </row>
    <row r="6" spans="1:8" s="65" customFormat="1" ht="19.5" customHeight="1">
      <c r="A6" s="63">
        <v>111</v>
      </c>
      <c r="B6" s="63" t="s">
        <v>349</v>
      </c>
      <c r="C6" s="64">
        <v>2156312603</v>
      </c>
      <c r="D6" s="64">
        <v>0</v>
      </c>
      <c r="E6" s="64">
        <v>265619352143</v>
      </c>
      <c r="F6" s="64">
        <v>264501223970</v>
      </c>
      <c r="G6" s="64">
        <v>3274440776</v>
      </c>
      <c r="H6" s="64">
        <v>0</v>
      </c>
    </row>
    <row r="7" spans="1:8" ht="19.5" customHeight="1">
      <c r="A7" s="66">
        <v>1111</v>
      </c>
      <c r="B7" s="66" t="s">
        <v>350</v>
      </c>
      <c r="C7" s="67">
        <v>2156312603</v>
      </c>
      <c r="D7" s="67">
        <v>0</v>
      </c>
      <c r="E7" s="67">
        <v>265619352143</v>
      </c>
      <c r="F7" s="67">
        <v>264501223970</v>
      </c>
      <c r="G7" s="67">
        <v>3274440776</v>
      </c>
      <c r="H7" s="67">
        <v>0</v>
      </c>
    </row>
    <row r="8" spans="1:8" ht="19.5" customHeight="1">
      <c r="A8" s="66">
        <v>11111</v>
      </c>
      <c r="B8" s="66" t="s">
        <v>351</v>
      </c>
      <c r="C8" s="67">
        <v>1599259022</v>
      </c>
      <c r="D8" s="67">
        <v>0</v>
      </c>
      <c r="E8" s="67">
        <v>218634888643</v>
      </c>
      <c r="F8" s="67">
        <v>218611085181</v>
      </c>
      <c r="G8" s="67">
        <v>1623062484</v>
      </c>
      <c r="H8" s="67">
        <v>0</v>
      </c>
    </row>
    <row r="9" spans="1:8" ht="19.5" customHeight="1">
      <c r="A9" s="66">
        <v>11112</v>
      </c>
      <c r="B9" s="66" t="s">
        <v>352</v>
      </c>
      <c r="C9" s="67">
        <v>377160533</v>
      </c>
      <c r="D9" s="67">
        <v>0</v>
      </c>
      <c r="E9" s="67">
        <v>4291232000</v>
      </c>
      <c r="F9" s="67">
        <v>3668546189</v>
      </c>
      <c r="G9" s="67">
        <v>999846344</v>
      </c>
      <c r="H9" s="67">
        <v>0</v>
      </c>
    </row>
    <row r="10" spans="1:8" ht="19.5" customHeight="1">
      <c r="A10" s="66">
        <v>11113</v>
      </c>
      <c r="B10" s="66" t="s">
        <v>353</v>
      </c>
      <c r="C10" s="67">
        <v>157710132</v>
      </c>
      <c r="D10" s="67">
        <v>0</v>
      </c>
      <c r="E10" s="67">
        <v>38786512000</v>
      </c>
      <c r="F10" s="67">
        <v>38461839290</v>
      </c>
      <c r="G10" s="67">
        <v>482382842</v>
      </c>
      <c r="H10" s="67">
        <v>0</v>
      </c>
    </row>
    <row r="11" spans="1:8" ht="19.5" customHeight="1">
      <c r="A11" s="66">
        <v>11114</v>
      </c>
      <c r="B11" s="66" t="s">
        <v>354</v>
      </c>
      <c r="C11" s="67">
        <v>22182916</v>
      </c>
      <c r="D11" s="67">
        <v>0</v>
      </c>
      <c r="E11" s="67">
        <v>3906719500</v>
      </c>
      <c r="F11" s="67">
        <v>3759753310</v>
      </c>
      <c r="G11" s="67">
        <v>169149106</v>
      </c>
      <c r="H11" s="67">
        <v>0</v>
      </c>
    </row>
    <row r="12" spans="1:8" s="65" customFormat="1" ht="19.5" customHeight="1">
      <c r="A12" s="68">
        <v>112</v>
      </c>
      <c r="B12" s="68" t="s">
        <v>355</v>
      </c>
      <c r="C12" s="69">
        <v>2984178109</v>
      </c>
      <c r="D12" s="69">
        <v>0</v>
      </c>
      <c r="E12" s="69">
        <v>183829976189</v>
      </c>
      <c r="F12" s="69">
        <v>185125592100</v>
      </c>
      <c r="G12" s="69">
        <v>1688562198</v>
      </c>
      <c r="H12" s="69">
        <v>0</v>
      </c>
    </row>
    <row r="13" spans="1:8" ht="19.5" customHeight="1">
      <c r="A13" s="66">
        <v>1121</v>
      </c>
      <c r="B13" s="66" t="s">
        <v>356</v>
      </c>
      <c r="C13" s="67">
        <v>2983166644</v>
      </c>
      <c r="D13" s="67">
        <v>0</v>
      </c>
      <c r="E13" s="67">
        <v>183829907306</v>
      </c>
      <c r="F13" s="67">
        <v>185125477546</v>
      </c>
      <c r="G13" s="67">
        <v>1687596404</v>
      </c>
      <c r="H13" s="67">
        <v>0</v>
      </c>
    </row>
    <row r="14" spans="1:8" ht="19.5" customHeight="1">
      <c r="A14" s="66">
        <v>11211</v>
      </c>
      <c r="B14" s="66" t="s">
        <v>356</v>
      </c>
      <c r="C14" s="67">
        <v>2983166644</v>
      </c>
      <c r="D14" s="67">
        <v>0</v>
      </c>
      <c r="E14" s="67">
        <v>183829907306</v>
      </c>
      <c r="F14" s="67">
        <v>185125477546</v>
      </c>
      <c r="G14" s="67">
        <v>1687596404</v>
      </c>
      <c r="H14" s="67">
        <v>0</v>
      </c>
    </row>
    <row r="15" spans="1:8" ht="19.5" customHeight="1">
      <c r="A15" s="66">
        <v>112111</v>
      </c>
      <c r="B15" s="66" t="s">
        <v>357</v>
      </c>
      <c r="C15" s="67">
        <v>1120888</v>
      </c>
      <c r="D15" s="67">
        <v>0</v>
      </c>
      <c r="E15" s="67">
        <v>130035422</v>
      </c>
      <c r="F15" s="67">
        <v>119815400</v>
      </c>
      <c r="G15" s="67">
        <v>11340910</v>
      </c>
      <c r="H15" s="67">
        <v>0</v>
      </c>
    </row>
    <row r="16" spans="1:8" ht="19.5" customHeight="1">
      <c r="A16" s="66">
        <v>112112</v>
      </c>
      <c r="B16" s="66" t="s">
        <v>358</v>
      </c>
      <c r="C16" s="67">
        <v>2860730305</v>
      </c>
      <c r="D16" s="67">
        <v>0</v>
      </c>
      <c r="E16" s="67">
        <v>153015987054</v>
      </c>
      <c r="F16" s="67">
        <v>154246857715</v>
      </c>
      <c r="G16" s="67">
        <v>1629859644</v>
      </c>
      <c r="H16" s="67">
        <v>0</v>
      </c>
    </row>
    <row r="17" spans="1:8" ht="19.5" customHeight="1">
      <c r="A17" s="66">
        <v>112113</v>
      </c>
      <c r="B17" s="66" t="s">
        <v>359</v>
      </c>
      <c r="C17" s="67">
        <v>46849203</v>
      </c>
      <c r="D17" s="67">
        <v>0</v>
      </c>
      <c r="E17" s="67">
        <v>27730540348</v>
      </c>
      <c r="F17" s="67">
        <v>27771970481</v>
      </c>
      <c r="G17" s="67">
        <v>5419070</v>
      </c>
      <c r="H17" s="67">
        <v>0</v>
      </c>
    </row>
    <row r="18" spans="1:8" ht="19.5" customHeight="1">
      <c r="A18" s="66">
        <v>112115</v>
      </c>
      <c r="B18" s="66" t="s">
        <v>360</v>
      </c>
      <c r="C18" s="67">
        <v>1343380</v>
      </c>
      <c r="D18" s="67">
        <v>0</v>
      </c>
      <c r="E18" s="67">
        <v>41435</v>
      </c>
      <c r="F18" s="67">
        <v>0</v>
      </c>
      <c r="G18" s="67">
        <v>1384815</v>
      </c>
      <c r="H18" s="67">
        <v>0</v>
      </c>
    </row>
    <row r="19" spans="1:8" ht="19.5" customHeight="1">
      <c r="A19" s="66">
        <v>112116</v>
      </c>
      <c r="B19" s="66" t="s">
        <v>361</v>
      </c>
      <c r="C19" s="67">
        <v>20767326</v>
      </c>
      <c r="D19" s="67">
        <v>0</v>
      </c>
      <c r="E19" s="67">
        <v>203462</v>
      </c>
      <c r="F19" s="67">
        <v>17539500</v>
      </c>
      <c r="G19" s="67">
        <v>3431288</v>
      </c>
      <c r="H19" s="67">
        <v>0</v>
      </c>
    </row>
    <row r="20" spans="1:8" ht="19.5" customHeight="1">
      <c r="A20" s="66">
        <v>112118</v>
      </c>
      <c r="B20" s="66" t="s">
        <v>362</v>
      </c>
      <c r="C20" s="67">
        <v>52355542</v>
      </c>
      <c r="D20" s="67">
        <v>0</v>
      </c>
      <c r="E20" s="67">
        <v>2952999585</v>
      </c>
      <c r="F20" s="67">
        <v>2969294450</v>
      </c>
      <c r="G20" s="67">
        <v>36060677</v>
      </c>
      <c r="H20" s="67">
        <v>0</v>
      </c>
    </row>
    <row r="21" spans="1:8" ht="19.5" customHeight="1">
      <c r="A21" s="66">
        <v>112119</v>
      </c>
      <c r="B21" s="66" t="s">
        <v>363</v>
      </c>
      <c r="C21" s="67">
        <v>0</v>
      </c>
      <c r="D21" s="67">
        <v>0</v>
      </c>
      <c r="E21" s="67">
        <v>100000</v>
      </c>
      <c r="F21" s="67">
        <v>0</v>
      </c>
      <c r="G21" s="67">
        <v>100000</v>
      </c>
      <c r="H21" s="67">
        <v>0</v>
      </c>
    </row>
    <row r="22" spans="1:8" ht="19.5" customHeight="1">
      <c r="A22" s="66">
        <v>1122</v>
      </c>
      <c r="B22" s="66" t="s">
        <v>364</v>
      </c>
      <c r="C22" s="67">
        <v>1011465</v>
      </c>
      <c r="D22" s="67">
        <v>0</v>
      </c>
      <c r="E22" s="67">
        <v>68883</v>
      </c>
      <c r="F22" s="67">
        <v>114554</v>
      </c>
      <c r="G22" s="67">
        <v>965794</v>
      </c>
      <c r="H22" s="67">
        <v>0</v>
      </c>
    </row>
    <row r="23" spans="1:8" ht="19.5" customHeight="1">
      <c r="A23" s="66">
        <v>11221</v>
      </c>
      <c r="B23" s="66" t="s">
        <v>365</v>
      </c>
      <c r="C23" s="67">
        <v>1011465</v>
      </c>
      <c r="D23" s="67">
        <v>0</v>
      </c>
      <c r="E23" s="67">
        <v>68883</v>
      </c>
      <c r="F23" s="67">
        <v>114554</v>
      </c>
      <c r="G23" s="67">
        <v>965794</v>
      </c>
      <c r="H23" s="67">
        <v>0</v>
      </c>
    </row>
    <row r="24" spans="1:8" s="65" customFormat="1" ht="19.5" customHeight="1">
      <c r="A24" s="68">
        <v>128</v>
      </c>
      <c r="B24" s="68" t="s">
        <v>366</v>
      </c>
      <c r="C24" s="69">
        <v>12741891000</v>
      </c>
      <c r="D24" s="69">
        <v>0</v>
      </c>
      <c r="E24" s="69">
        <v>9925020039</v>
      </c>
      <c r="F24" s="69">
        <v>12741891000</v>
      </c>
      <c r="G24" s="69">
        <v>9925020039</v>
      </c>
      <c r="H24" s="69">
        <v>0</v>
      </c>
    </row>
    <row r="25" spans="1:8" ht="19.5" customHeight="1">
      <c r="A25" s="66">
        <v>1288</v>
      </c>
      <c r="B25" s="66" t="s">
        <v>366</v>
      </c>
      <c r="C25" s="67">
        <v>12741891000</v>
      </c>
      <c r="D25" s="67">
        <v>0</v>
      </c>
      <c r="E25" s="67">
        <v>9925020039</v>
      </c>
      <c r="F25" s="67">
        <v>12741891000</v>
      </c>
      <c r="G25" s="67">
        <v>9925020039</v>
      </c>
      <c r="H25" s="67">
        <v>0</v>
      </c>
    </row>
    <row r="26" spans="1:8" ht="19.5" customHeight="1">
      <c r="A26" s="66">
        <v>12881</v>
      </c>
      <c r="B26" s="66" t="s">
        <v>367</v>
      </c>
      <c r="C26" s="67">
        <v>12741891000</v>
      </c>
      <c r="D26" s="67">
        <v>0</v>
      </c>
      <c r="E26" s="67">
        <v>9925020039</v>
      </c>
      <c r="F26" s="67">
        <v>12741891000</v>
      </c>
      <c r="G26" s="67">
        <v>9925020039</v>
      </c>
      <c r="H26" s="67">
        <v>0</v>
      </c>
    </row>
    <row r="27" spans="1:8" s="65" customFormat="1" ht="19.5" customHeight="1">
      <c r="A27" s="68">
        <v>131</v>
      </c>
      <c r="B27" s="68" t="s">
        <v>368</v>
      </c>
      <c r="C27" s="69">
        <v>717143028</v>
      </c>
      <c r="D27" s="69">
        <v>17158400</v>
      </c>
      <c r="E27" s="69">
        <v>13408898507</v>
      </c>
      <c r="F27" s="69">
        <v>13749180054</v>
      </c>
      <c r="G27" s="69">
        <v>464303081</v>
      </c>
      <c r="H27" s="69">
        <v>104600000</v>
      </c>
    </row>
    <row r="28" spans="1:8" ht="19.5" customHeight="1">
      <c r="A28" s="66">
        <v>1311</v>
      </c>
      <c r="B28" s="66" t="s">
        <v>369</v>
      </c>
      <c r="C28" s="67">
        <v>717143028</v>
      </c>
      <c r="D28" s="67">
        <v>17158400</v>
      </c>
      <c r="E28" s="67">
        <v>12918400507</v>
      </c>
      <c r="F28" s="67">
        <v>13258682054</v>
      </c>
      <c r="G28" s="67">
        <v>464303081</v>
      </c>
      <c r="H28" s="67">
        <v>104600000</v>
      </c>
    </row>
    <row r="29" spans="1:8" ht="19.5" customHeight="1">
      <c r="A29" s="66">
        <v>1312</v>
      </c>
      <c r="B29" s="66" t="s">
        <v>370</v>
      </c>
      <c r="C29" s="67">
        <v>0</v>
      </c>
      <c r="D29" s="67">
        <v>0</v>
      </c>
      <c r="E29" s="67">
        <v>439098000</v>
      </c>
      <c r="F29" s="67">
        <v>439098000</v>
      </c>
      <c r="G29" s="67">
        <v>0</v>
      </c>
      <c r="H29" s="67">
        <v>0</v>
      </c>
    </row>
    <row r="30" spans="1:8" ht="19.5" customHeight="1">
      <c r="A30" s="66">
        <v>1313</v>
      </c>
      <c r="B30" s="66" t="s">
        <v>371</v>
      </c>
      <c r="C30" s="67">
        <v>0</v>
      </c>
      <c r="D30" s="67">
        <v>0</v>
      </c>
      <c r="E30" s="67">
        <v>51400000</v>
      </c>
      <c r="F30" s="67">
        <v>51400000</v>
      </c>
      <c r="G30" s="67">
        <v>0</v>
      </c>
      <c r="H30" s="67">
        <v>0</v>
      </c>
    </row>
    <row r="31" spans="1:8" s="65" customFormat="1" ht="19.5" customHeight="1">
      <c r="A31" s="68">
        <v>133</v>
      </c>
      <c r="B31" s="68" t="s">
        <v>372</v>
      </c>
      <c r="C31" s="69">
        <v>0</v>
      </c>
      <c r="D31" s="69">
        <v>0</v>
      </c>
      <c r="E31" s="69">
        <v>13160643206</v>
      </c>
      <c r="F31" s="69">
        <v>13113018947</v>
      </c>
      <c r="G31" s="69">
        <v>47624259</v>
      </c>
      <c r="H31" s="69">
        <v>0</v>
      </c>
    </row>
    <row r="32" spans="1:8" ht="19.5" customHeight="1">
      <c r="A32" s="66">
        <v>1331</v>
      </c>
      <c r="B32" s="66" t="s">
        <v>373</v>
      </c>
      <c r="C32" s="67">
        <v>0</v>
      </c>
      <c r="D32" s="67">
        <v>0</v>
      </c>
      <c r="E32" s="67">
        <v>13160643206</v>
      </c>
      <c r="F32" s="67">
        <v>13113018947</v>
      </c>
      <c r="G32" s="67">
        <v>47624259</v>
      </c>
      <c r="H32" s="67">
        <v>0</v>
      </c>
    </row>
    <row r="33" spans="1:8" ht="19.5" customHeight="1">
      <c r="A33" s="66">
        <v>13311</v>
      </c>
      <c r="B33" s="66" t="s">
        <v>374</v>
      </c>
      <c r="C33" s="67">
        <v>0</v>
      </c>
      <c r="D33" s="67">
        <v>0</v>
      </c>
      <c r="E33" s="67">
        <v>12880742243</v>
      </c>
      <c r="F33" s="67">
        <v>12833117984</v>
      </c>
      <c r="G33" s="67">
        <v>47624259</v>
      </c>
      <c r="H33" s="67">
        <v>0</v>
      </c>
    </row>
    <row r="34" spans="1:8" ht="19.5" customHeight="1">
      <c r="A34" s="66">
        <v>13312</v>
      </c>
      <c r="B34" s="66" t="s">
        <v>375</v>
      </c>
      <c r="C34" s="67">
        <v>0</v>
      </c>
      <c r="D34" s="67">
        <v>0</v>
      </c>
      <c r="E34" s="67">
        <v>108750112</v>
      </c>
      <c r="F34" s="67">
        <v>108750112</v>
      </c>
      <c r="G34" s="67">
        <v>0</v>
      </c>
      <c r="H34" s="67">
        <v>0</v>
      </c>
    </row>
    <row r="35" spans="1:8" ht="19.5" customHeight="1">
      <c r="A35" s="66">
        <v>13314</v>
      </c>
      <c r="B35" s="66" t="s">
        <v>376</v>
      </c>
      <c r="C35" s="67">
        <v>0</v>
      </c>
      <c r="D35" s="67">
        <v>0</v>
      </c>
      <c r="E35" s="67">
        <v>171150851</v>
      </c>
      <c r="F35" s="67">
        <v>171150851</v>
      </c>
      <c r="G35" s="67">
        <v>0</v>
      </c>
      <c r="H35" s="67">
        <v>0</v>
      </c>
    </row>
    <row r="36" spans="1:8" s="65" customFormat="1" ht="19.5" customHeight="1">
      <c r="A36" s="68">
        <v>138</v>
      </c>
      <c r="B36" s="68" t="s">
        <v>377</v>
      </c>
      <c r="C36" s="69">
        <v>973138373</v>
      </c>
      <c r="D36" s="69">
        <v>0</v>
      </c>
      <c r="E36" s="69">
        <v>20751590931</v>
      </c>
      <c r="F36" s="69">
        <v>18676595104</v>
      </c>
      <c r="G36" s="69">
        <v>3048134200</v>
      </c>
      <c r="H36" s="69">
        <v>0</v>
      </c>
    </row>
    <row r="37" spans="1:8" ht="19.5" customHeight="1">
      <c r="A37" s="66">
        <v>1381</v>
      </c>
      <c r="B37" s="66" t="s">
        <v>378</v>
      </c>
      <c r="C37" s="67">
        <v>973138373</v>
      </c>
      <c r="D37" s="67">
        <v>0</v>
      </c>
      <c r="E37" s="67">
        <v>15751590931</v>
      </c>
      <c r="F37" s="67">
        <v>13676595104</v>
      </c>
      <c r="G37" s="67">
        <v>3048134200</v>
      </c>
      <c r="H37" s="67">
        <v>0</v>
      </c>
    </row>
    <row r="38" spans="1:8" ht="19.5" customHeight="1">
      <c r="A38" s="66">
        <v>1383</v>
      </c>
      <c r="B38" s="66" t="s">
        <v>379</v>
      </c>
      <c r="C38" s="67">
        <v>0</v>
      </c>
      <c r="D38" s="67">
        <v>0</v>
      </c>
      <c r="E38" s="67">
        <v>5000000000</v>
      </c>
      <c r="F38" s="67">
        <v>5000000000</v>
      </c>
      <c r="G38" s="67">
        <v>0</v>
      </c>
      <c r="H38" s="67">
        <v>0</v>
      </c>
    </row>
    <row r="39" spans="1:8" s="65" customFormat="1" ht="19.5" customHeight="1">
      <c r="A39" s="68">
        <v>141</v>
      </c>
      <c r="B39" s="68" t="s">
        <v>380</v>
      </c>
      <c r="C39" s="69">
        <v>0</v>
      </c>
      <c r="D39" s="69">
        <v>0</v>
      </c>
      <c r="E39" s="69">
        <v>3000000000</v>
      </c>
      <c r="F39" s="69">
        <v>3000000000</v>
      </c>
      <c r="G39" s="69">
        <v>0</v>
      </c>
      <c r="H39" s="69">
        <v>0</v>
      </c>
    </row>
    <row r="40" spans="1:8" ht="19.5" customHeight="1">
      <c r="A40" s="66">
        <v>1411</v>
      </c>
      <c r="B40" s="66" t="s">
        <v>381</v>
      </c>
      <c r="C40" s="67">
        <v>0</v>
      </c>
      <c r="D40" s="67">
        <v>0</v>
      </c>
      <c r="E40" s="67">
        <v>3000000000</v>
      </c>
      <c r="F40" s="67">
        <v>3000000000</v>
      </c>
      <c r="G40" s="67">
        <v>0</v>
      </c>
      <c r="H40" s="67">
        <v>0</v>
      </c>
    </row>
    <row r="41" spans="1:8" s="65" customFormat="1" ht="19.5" customHeight="1">
      <c r="A41" s="68">
        <v>142</v>
      </c>
      <c r="B41" s="68" t="s">
        <v>382</v>
      </c>
      <c r="C41" s="69">
        <v>1496250593</v>
      </c>
      <c r="D41" s="69">
        <v>0</v>
      </c>
      <c r="E41" s="69">
        <v>2653534348</v>
      </c>
      <c r="F41" s="69">
        <v>2744829834</v>
      </c>
      <c r="G41" s="69">
        <v>1404955107</v>
      </c>
      <c r="H41" s="69">
        <v>0</v>
      </c>
    </row>
    <row r="42" spans="1:8" ht="19.5" customHeight="1">
      <c r="A42" s="66">
        <v>1421</v>
      </c>
      <c r="B42" s="66" t="s">
        <v>383</v>
      </c>
      <c r="C42" s="67">
        <v>1069958722</v>
      </c>
      <c r="D42" s="67">
        <v>0</v>
      </c>
      <c r="E42" s="67">
        <v>2042657578</v>
      </c>
      <c r="F42" s="67">
        <v>2223263121</v>
      </c>
      <c r="G42" s="67">
        <v>889353179</v>
      </c>
      <c r="H42" s="67"/>
    </row>
    <row r="43" spans="1:8" ht="19.5" customHeight="1">
      <c r="A43" s="66">
        <v>1422</v>
      </c>
      <c r="B43" s="66" t="s">
        <v>384</v>
      </c>
      <c r="C43" s="67">
        <v>21886639</v>
      </c>
      <c r="D43" s="67">
        <v>0</v>
      </c>
      <c r="E43" s="67">
        <v>31720000</v>
      </c>
      <c r="F43" s="67">
        <v>39148655</v>
      </c>
      <c r="G43" s="67">
        <v>14457984</v>
      </c>
      <c r="H43" s="67">
        <v>0</v>
      </c>
    </row>
    <row r="44" spans="1:8" ht="19.5" customHeight="1">
      <c r="A44" s="66">
        <v>1423</v>
      </c>
      <c r="B44" s="66" t="s">
        <v>385</v>
      </c>
      <c r="C44" s="67">
        <v>397618564</v>
      </c>
      <c r="D44" s="67">
        <v>0</v>
      </c>
      <c r="E44" s="67">
        <v>391281315</v>
      </c>
      <c r="F44" s="67">
        <v>415100321</v>
      </c>
      <c r="G44" s="67">
        <v>373799558</v>
      </c>
      <c r="H44" s="67">
        <v>0</v>
      </c>
    </row>
    <row r="45" spans="1:8" ht="19.5" customHeight="1">
      <c r="A45" s="66">
        <v>1424</v>
      </c>
      <c r="B45" s="66" t="s">
        <v>386</v>
      </c>
      <c r="C45" s="67">
        <v>6786668</v>
      </c>
      <c r="D45" s="67">
        <v>0</v>
      </c>
      <c r="E45" s="67">
        <v>187875455</v>
      </c>
      <c r="F45" s="67">
        <v>67317737</v>
      </c>
      <c r="G45" s="67">
        <v>127344386</v>
      </c>
      <c r="H45" s="67">
        <v>0</v>
      </c>
    </row>
    <row r="46" spans="1:8" s="65" customFormat="1" ht="19.5" customHeight="1">
      <c r="A46" s="68">
        <v>152</v>
      </c>
      <c r="B46" s="68" t="s">
        <v>387</v>
      </c>
      <c r="C46" s="69">
        <v>4204374873</v>
      </c>
      <c r="D46" s="69">
        <v>0</v>
      </c>
      <c r="E46" s="69">
        <v>71083965921</v>
      </c>
      <c r="F46" s="69">
        <v>70029690963</v>
      </c>
      <c r="G46" s="69">
        <v>5258649831</v>
      </c>
      <c r="H46" s="69">
        <v>0</v>
      </c>
    </row>
    <row r="47" spans="1:8" ht="19.5" customHeight="1">
      <c r="A47" s="66">
        <v>1521</v>
      </c>
      <c r="B47" s="66" t="s">
        <v>388</v>
      </c>
      <c r="C47" s="67">
        <v>1510958672</v>
      </c>
      <c r="D47" s="67">
        <v>0</v>
      </c>
      <c r="E47" s="67">
        <v>59166903688</v>
      </c>
      <c r="F47" s="67">
        <v>58641995788</v>
      </c>
      <c r="G47" s="67">
        <v>2035866572</v>
      </c>
      <c r="H47" s="67">
        <v>0</v>
      </c>
    </row>
    <row r="48" spans="1:8" ht="19.5" customHeight="1">
      <c r="A48" s="66">
        <v>15211</v>
      </c>
      <c r="B48" s="66" t="s">
        <v>389</v>
      </c>
      <c r="C48" s="67">
        <v>1460694732</v>
      </c>
      <c r="D48" s="67">
        <v>0</v>
      </c>
      <c r="E48" s="67">
        <v>41083475300</v>
      </c>
      <c r="F48" s="67">
        <v>40525639676</v>
      </c>
      <c r="G48" s="67">
        <v>2018530356</v>
      </c>
      <c r="H48" s="67">
        <v>0</v>
      </c>
    </row>
    <row r="49" spans="1:8" ht="19.5" customHeight="1">
      <c r="A49" s="66">
        <v>15213</v>
      </c>
      <c r="B49" s="66" t="s">
        <v>390</v>
      </c>
      <c r="C49" s="67">
        <v>50263940</v>
      </c>
      <c r="D49" s="67">
        <v>0</v>
      </c>
      <c r="E49" s="67">
        <v>16381818214</v>
      </c>
      <c r="F49" s="67">
        <v>16430259283</v>
      </c>
      <c r="G49" s="67">
        <v>1822871</v>
      </c>
      <c r="H49" s="67">
        <v>0</v>
      </c>
    </row>
    <row r="50" spans="1:8" ht="19.5" customHeight="1">
      <c r="A50" s="66">
        <v>15214</v>
      </c>
      <c r="B50" s="66" t="s">
        <v>391</v>
      </c>
      <c r="C50" s="67">
        <v>0</v>
      </c>
      <c r="D50" s="67">
        <v>0</v>
      </c>
      <c r="E50" s="67">
        <v>1701610174</v>
      </c>
      <c r="F50" s="67">
        <v>1686096829</v>
      </c>
      <c r="G50" s="67">
        <v>15513345</v>
      </c>
      <c r="H50" s="67">
        <v>0</v>
      </c>
    </row>
    <row r="51" spans="1:8" ht="19.5" customHeight="1">
      <c r="A51" s="66">
        <v>1522</v>
      </c>
      <c r="B51" s="66" t="s">
        <v>392</v>
      </c>
      <c r="C51" s="67">
        <v>2693416201</v>
      </c>
      <c r="D51" s="67">
        <v>0</v>
      </c>
      <c r="E51" s="67">
        <v>11917062233</v>
      </c>
      <c r="F51" s="67">
        <v>11387695175</v>
      </c>
      <c r="G51" s="67">
        <v>3222783259</v>
      </c>
      <c r="H51" s="67">
        <v>0</v>
      </c>
    </row>
    <row r="52" spans="1:8" ht="19.5" customHeight="1">
      <c r="A52" s="66">
        <v>15221</v>
      </c>
      <c r="B52" s="66" t="s">
        <v>393</v>
      </c>
      <c r="C52" s="67">
        <v>2631162028</v>
      </c>
      <c r="D52" s="67">
        <v>0</v>
      </c>
      <c r="E52" s="67">
        <v>11842523962</v>
      </c>
      <c r="F52" s="67">
        <v>11251046819</v>
      </c>
      <c r="G52" s="67">
        <v>3222639171</v>
      </c>
      <c r="H52" s="67">
        <v>0</v>
      </c>
    </row>
    <row r="53" spans="1:8" ht="19.5" customHeight="1">
      <c r="A53" s="66">
        <v>15223</v>
      </c>
      <c r="B53" s="66" t="s">
        <v>394</v>
      </c>
      <c r="C53" s="67">
        <v>62254173</v>
      </c>
      <c r="D53" s="67">
        <v>0</v>
      </c>
      <c r="E53" s="67">
        <v>0</v>
      </c>
      <c r="F53" s="67">
        <v>62110085</v>
      </c>
      <c r="G53" s="67">
        <v>144088</v>
      </c>
      <c r="H53" s="67">
        <v>0</v>
      </c>
    </row>
    <row r="54" spans="1:8" ht="19.5" customHeight="1">
      <c r="A54" s="66">
        <v>15224</v>
      </c>
      <c r="B54" s="66" t="s">
        <v>395</v>
      </c>
      <c r="C54" s="67">
        <v>0</v>
      </c>
      <c r="D54" s="67">
        <v>0</v>
      </c>
      <c r="E54" s="67">
        <v>74538271</v>
      </c>
      <c r="F54" s="67">
        <v>74538271</v>
      </c>
      <c r="G54" s="67">
        <v>0</v>
      </c>
      <c r="H54" s="67">
        <v>0</v>
      </c>
    </row>
    <row r="55" spans="1:8" s="65" customFormat="1" ht="19.5" customHeight="1">
      <c r="A55" s="68">
        <v>153</v>
      </c>
      <c r="B55" s="68" t="s">
        <v>396</v>
      </c>
      <c r="C55" s="69">
        <v>0</v>
      </c>
      <c r="D55" s="69">
        <v>0</v>
      </c>
      <c r="E55" s="69">
        <v>85539135</v>
      </c>
      <c r="F55" s="69">
        <v>85539135</v>
      </c>
      <c r="G55" s="69">
        <v>0</v>
      </c>
      <c r="H55" s="69">
        <v>0</v>
      </c>
    </row>
    <row r="56" spans="1:8" ht="19.5" customHeight="1">
      <c r="A56" s="66">
        <v>1531</v>
      </c>
      <c r="B56" s="66" t="s">
        <v>397</v>
      </c>
      <c r="C56" s="67">
        <v>0</v>
      </c>
      <c r="D56" s="67">
        <v>0</v>
      </c>
      <c r="E56" s="67">
        <v>85539135</v>
      </c>
      <c r="F56" s="67">
        <v>85539135</v>
      </c>
      <c r="G56" s="67">
        <v>0</v>
      </c>
      <c r="H56" s="67">
        <v>0</v>
      </c>
    </row>
    <row r="57" spans="1:8" s="65" customFormat="1" ht="19.5" customHeight="1">
      <c r="A57" s="68">
        <v>154</v>
      </c>
      <c r="B57" s="68" t="s">
        <v>398</v>
      </c>
      <c r="C57" s="69">
        <v>0</v>
      </c>
      <c r="D57" s="69">
        <v>0</v>
      </c>
      <c r="E57" s="69">
        <v>114068381365</v>
      </c>
      <c r="F57" s="69">
        <v>114068381365</v>
      </c>
      <c r="G57" s="69">
        <v>0</v>
      </c>
      <c r="H57" s="69">
        <v>0</v>
      </c>
    </row>
    <row r="58" spans="1:8" ht="19.5" customHeight="1">
      <c r="A58" s="66">
        <v>1541</v>
      </c>
      <c r="B58" s="66" t="s">
        <v>399</v>
      </c>
      <c r="C58" s="67">
        <v>0</v>
      </c>
      <c r="D58" s="67">
        <v>0</v>
      </c>
      <c r="E58" s="67">
        <v>78054383999</v>
      </c>
      <c r="F58" s="67">
        <v>78054383999</v>
      </c>
      <c r="G58" s="67">
        <v>0</v>
      </c>
      <c r="H58" s="67">
        <v>0</v>
      </c>
    </row>
    <row r="59" spans="1:8" ht="19.5" customHeight="1">
      <c r="A59" s="66">
        <v>1542</v>
      </c>
      <c r="B59" s="66" t="s">
        <v>400</v>
      </c>
      <c r="C59" s="67">
        <v>0</v>
      </c>
      <c r="D59" s="67">
        <v>0</v>
      </c>
      <c r="E59" s="67">
        <v>2763373804</v>
      </c>
      <c r="F59" s="67">
        <v>2763373804</v>
      </c>
      <c r="G59" s="67">
        <v>0</v>
      </c>
      <c r="H59" s="67">
        <v>0</v>
      </c>
    </row>
    <row r="60" spans="1:8" ht="19.5" customHeight="1">
      <c r="A60" s="66">
        <v>1543</v>
      </c>
      <c r="B60" s="66" t="s">
        <v>401</v>
      </c>
      <c r="C60" s="67">
        <v>0</v>
      </c>
      <c r="D60" s="67">
        <v>0</v>
      </c>
      <c r="E60" s="67">
        <v>30564914801</v>
      </c>
      <c r="F60" s="67">
        <v>30564914801</v>
      </c>
      <c r="G60" s="67">
        <v>0</v>
      </c>
      <c r="H60" s="67">
        <v>0</v>
      </c>
    </row>
    <row r="61" spans="1:8" ht="19.5" customHeight="1">
      <c r="A61" s="66">
        <v>1544</v>
      </c>
      <c r="B61" s="66" t="s">
        <v>402</v>
      </c>
      <c r="C61" s="67">
        <v>0</v>
      </c>
      <c r="D61" s="67">
        <v>0</v>
      </c>
      <c r="E61" s="67">
        <v>2685708761</v>
      </c>
      <c r="F61" s="67">
        <v>2685708761</v>
      </c>
      <c r="G61" s="67">
        <v>0</v>
      </c>
      <c r="H61" s="67">
        <v>0</v>
      </c>
    </row>
    <row r="62" spans="1:8" s="65" customFormat="1" ht="19.5" customHeight="1">
      <c r="A62" s="68">
        <v>155</v>
      </c>
      <c r="B62" s="68" t="s">
        <v>403</v>
      </c>
      <c r="C62" s="69">
        <v>102033552</v>
      </c>
      <c r="D62" s="69">
        <v>0</v>
      </c>
      <c r="E62" s="69">
        <v>16400000</v>
      </c>
      <c r="F62" s="69">
        <v>3488720</v>
      </c>
      <c r="G62" s="69">
        <v>114944832</v>
      </c>
      <c r="H62" s="69">
        <v>0</v>
      </c>
    </row>
    <row r="63" spans="1:8" ht="19.5" customHeight="1">
      <c r="A63" s="66">
        <v>1551</v>
      </c>
      <c r="B63" s="66" t="s">
        <v>404</v>
      </c>
      <c r="C63" s="67">
        <v>102033552</v>
      </c>
      <c r="D63" s="67">
        <v>0</v>
      </c>
      <c r="E63" s="67">
        <v>16400000</v>
      </c>
      <c r="F63" s="67">
        <v>3488720</v>
      </c>
      <c r="G63" s="67">
        <v>114944832</v>
      </c>
      <c r="H63" s="67">
        <v>0</v>
      </c>
    </row>
    <row r="64" spans="1:8" s="65" customFormat="1" ht="19.5" customHeight="1">
      <c r="A64" s="68">
        <v>156</v>
      </c>
      <c r="B64" s="68" t="s">
        <v>405</v>
      </c>
      <c r="C64" s="69">
        <v>488453321</v>
      </c>
      <c r="D64" s="69">
        <v>0</v>
      </c>
      <c r="E64" s="69">
        <v>2140765351</v>
      </c>
      <c r="F64" s="69">
        <v>1971813870</v>
      </c>
      <c r="G64" s="69">
        <v>657404802</v>
      </c>
      <c r="H64" s="69">
        <v>0</v>
      </c>
    </row>
    <row r="65" spans="1:8" ht="19.5" customHeight="1">
      <c r="A65" s="66">
        <v>1561</v>
      </c>
      <c r="B65" s="66" t="s">
        <v>406</v>
      </c>
      <c r="C65" s="67">
        <v>427792030</v>
      </c>
      <c r="D65" s="67">
        <v>0</v>
      </c>
      <c r="E65" s="67">
        <v>1975958251</v>
      </c>
      <c r="F65" s="67">
        <v>1869246411</v>
      </c>
      <c r="G65" s="67">
        <v>534503870</v>
      </c>
      <c r="H65" s="67">
        <v>0</v>
      </c>
    </row>
    <row r="66" spans="1:8" ht="19.5" customHeight="1">
      <c r="A66" s="66">
        <v>1562</v>
      </c>
      <c r="B66" s="66" t="s">
        <v>407</v>
      </c>
      <c r="C66" s="67">
        <v>0</v>
      </c>
      <c r="D66" s="67">
        <v>0</v>
      </c>
      <c r="E66" s="67">
        <v>2400000</v>
      </c>
      <c r="F66" s="67">
        <v>64800</v>
      </c>
      <c r="G66" s="67">
        <v>2335200</v>
      </c>
      <c r="H66" s="67">
        <v>0</v>
      </c>
    </row>
    <row r="67" spans="1:8" ht="19.5" customHeight="1">
      <c r="A67" s="66">
        <v>1563</v>
      </c>
      <c r="B67" s="66" t="s">
        <v>408</v>
      </c>
      <c r="C67" s="67">
        <v>60661291</v>
      </c>
      <c r="D67" s="67">
        <v>0</v>
      </c>
      <c r="E67" s="67">
        <v>160007100</v>
      </c>
      <c r="F67" s="67">
        <v>102085059</v>
      </c>
      <c r="G67" s="67">
        <v>118583332</v>
      </c>
      <c r="H67" s="67">
        <v>0</v>
      </c>
    </row>
    <row r="68" spans="1:8" ht="19.5" customHeight="1">
      <c r="A68" s="66">
        <v>1564</v>
      </c>
      <c r="B68" s="66" t="s">
        <v>409</v>
      </c>
      <c r="C68" s="67">
        <v>0</v>
      </c>
      <c r="D68" s="67">
        <v>0</v>
      </c>
      <c r="E68" s="67">
        <v>2400000</v>
      </c>
      <c r="F68" s="67">
        <v>417600</v>
      </c>
      <c r="G68" s="67">
        <v>1982400</v>
      </c>
      <c r="H68" s="67">
        <v>0</v>
      </c>
    </row>
    <row r="69" spans="1:8" s="65" customFormat="1" ht="19.5" customHeight="1">
      <c r="A69" s="68">
        <v>211</v>
      </c>
      <c r="B69" s="68" t="s">
        <v>410</v>
      </c>
      <c r="C69" s="69">
        <v>160465715021</v>
      </c>
      <c r="D69" s="69">
        <v>0</v>
      </c>
      <c r="E69" s="69">
        <v>147490944801</v>
      </c>
      <c r="F69" s="69">
        <v>16435665981</v>
      </c>
      <c r="G69" s="69">
        <v>291520993841</v>
      </c>
      <c r="H69" s="69">
        <v>0</v>
      </c>
    </row>
    <row r="70" spans="1:8" ht="19.5" customHeight="1">
      <c r="A70" s="66">
        <v>2111</v>
      </c>
      <c r="B70" s="66" t="s">
        <v>411</v>
      </c>
      <c r="C70" s="67">
        <v>137604954655</v>
      </c>
      <c r="D70" s="67">
        <v>0</v>
      </c>
      <c r="E70" s="67">
        <v>132577215071</v>
      </c>
      <c r="F70" s="67">
        <v>10706143801</v>
      </c>
      <c r="G70" s="67">
        <v>259476025925</v>
      </c>
      <c r="H70" s="67">
        <v>0</v>
      </c>
    </row>
    <row r="71" spans="1:8" ht="19.5" customHeight="1">
      <c r="A71" s="66">
        <v>21111</v>
      </c>
      <c r="B71" s="66" t="s">
        <v>412</v>
      </c>
      <c r="C71" s="67">
        <v>109602525655</v>
      </c>
      <c r="D71" s="67">
        <v>0</v>
      </c>
      <c r="E71" s="67">
        <v>130274265071</v>
      </c>
      <c r="F71" s="67">
        <v>10706143801</v>
      </c>
      <c r="G71" s="67">
        <v>229170646925</v>
      </c>
      <c r="H71" s="67">
        <v>0</v>
      </c>
    </row>
    <row r="72" spans="1:8" ht="19.5" customHeight="1">
      <c r="A72" s="66">
        <v>211112</v>
      </c>
      <c r="B72" s="66" t="s">
        <v>413</v>
      </c>
      <c r="C72" s="67">
        <v>9916773048</v>
      </c>
      <c r="D72" s="67">
        <v>0</v>
      </c>
      <c r="E72" s="67">
        <v>91170129237</v>
      </c>
      <c r="F72" s="67">
        <v>931919417</v>
      </c>
      <c r="G72" s="67">
        <v>100154982868</v>
      </c>
      <c r="H72" s="67">
        <v>0</v>
      </c>
    </row>
    <row r="73" spans="1:8" ht="19.5" customHeight="1">
      <c r="A73" s="66">
        <v>211113</v>
      </c>
      <c r="B73" s="66" t="s">
        <v>414</v>
      </c>
      <c r="C73" s="67">
        <v>1972852565</v>
      </c>
      <c r="D73" s="67">
        <v>0</v>
      </c>
      <c r="E73" s="67">
        <v>20889721099</v>
      </c>
      <c r="F73" s="67">
        <v>0</v>
      </c>
      <c r="G73" s="67">
        <v>22862573664</v>
      </c>
      <c r="H73" s="67">
        <v>0</v>
      </c>
    </row>
    <row r="74" spans="1:8" ht="19.5" customHeight="1">
      <c r="A74" s="66">
        <v>211114</v>
      </c>
      <c r="B74" s="66" t="s">
        <v>415</v>
      </c>
      <c r="C74" s="67">
        <v>97637402678</v>
      </c>
      <c r="D74" s="67">
        <v>0</v>
      </c>
      <c r="E74" s="67">
        <v>10901818138</v>
      </c>
      <c r="F74" s="67">
        <v>9774224384</v>
      </c>
      <c r="G74" s="67">
        <v>98764996432</v>
      </c>
      <c r="H74" s="67">
        <v>0</v>
      </c>
    </row>
    <row r="75" spans="1:8" ht="19.5" customHeight="1">
      <c r="A75" s="66">
        <v>211115</v>
      </c>
      <c r="B75" s="66" t="s">
        <v>416</v>
      </c>
      <c r="C75" s="67">
        <v>68117364</v>
      </c>
      <c r="D75" s="67">
        <v>0</v>
      </c>
      <c r="E75" s="67">
        <v>7302079597</v>
      </c>
      <c r="F75" s="67">
        <v>0</v>
      </c>
      <c r="G75" s="67">
        <v>7370196961</v>
      </c>
      <c r="H75" s="67">
        <v>0</v>
      </c>
    </row>
    <row r="76" spans="1:8" ht="19.5" customHeight="1">
      <c r="A76" s="66">
        <v>211118</v>
      </c>
      <c r="B76" s="66" t="s">
        <v>417</v>
      </c>
      <c r="C76" s="67">
        <v>7380000</v>
      </c>
      <c r="D76" s="67">
        <v>0</v>
      </c>
      <c r="E76" s="67">
        <v>10517000</v>
      </c>
      <c r="F76" s="67">
        <v>0</v>
      </c>
      <c r="G76" s="67">
        <v>17897000</v>
      </c>
      <c r="H76" s="67">
        <v>0</v>
      </c>
    </row>
    <row r="77" spans="1:8" ht="19.5" customHeight="1">
      <c r="A77" s="66">
        <v>21112</v>
      </c>
      <c r="B77" s="66" t="s">
        <v>418</v>
      </c>
      <c r="C77" s="67">
        <v>2800000</v>
      </c>
      <c r="D77" s="67">
        <v>0</v>
      </c>
      <c r="E77" s="67">
        <v>0</v>
      </c>
      <c r="F77" s="67">
        <v>0</v>
      </c>
      <c r="G77" s="67">
        <v>2800000</v>
      </c>
      <c r="H77" s="67">
        <v>0</v>
      </c>
    </row>
    <row r="78" spans="1:8" ht="19.5" customHeight="1">
      <c r="A78" s="66">
        <v>211124</v>
      </c>
      <c r="B78" s="66" t="s">
        <v>419</v>
      </c>
      <c r="C78" s="67">
        <v>2800000</v>
      </c>
      <c r="D78" s="67">
        <v>0</v>
      </c>
      <c r="E78" s="67">
        <v>0</v>
      </c>
      <c r="F78" s="67">
        <v>0</v>
      </c>
      <c r="G78" s="67">
        <v>2800000</v>
      </c>
      <c r="H78" s="67">
        <v>0</v>
      </c>
    </row>
    <row r="79" spans="1:8" ht="19.5" customHeight="1">
      <c r="A79" s="66">
        <v>21113</v>
      </c>
      <c r="B79" s="66" t="s">
        <v>420</v>
      </c>
      <c r="C79" s="67">
        <v>27999629000</v>
      </c>
      <c r="D79" s="67">
        <v>0</v>
      </c>
      <c r="E79" s="67">
        <v>2302950000</v>
      </c>
      <c r="F79" s="67">
        <v>0</v>
      </c>
      <c r="G79" s="67">
        <v>30302579000</v>
      </c>
      <c r="H79" s="67">
        <v>0</v>
      </c>
    </row>
    <row r="80" spans="1:8" ht="19.5" customHeight="1">
      <c r="A80" s="66">
        <v>211134</v>
      </c>
      <c r="B80" s="66" t="s">
        <v>421</v>
      </c>
      <c r="C80" s="67">
        <v>27999629000</v>
      </c>
      <c r="D80" s="67">
        <v>0</v>
      </c>
      <c r="E80" s="67">
        <v>2302950000</v>
      </c>
      <c r="F80" s="67">
        <v>0</v>
      </c>
      <c r="G80" s="67">
        <v>30302579000</v>
      </c>
      <c r="H80" s="67">
        <v>0</v>
      </c>
    </row>
    <row r="81" spans="1:8" ht="19.5" customHeight="1">
      <c r="A81" s="66">
        <v>2112</v>
      </c>
      <c r="B81" s="66" t="s">
        <v>422</v>
      </c>
      <c r="C81" s="67">
        <v>22792260366</v>
      </c>
      <c r="D81" s="67">
        <v>0</v>
      </c>
      <c r="E81" s="67">
        <v>14853729730</v>
      </c>
      <c r="F81" s="67">
        <v>5729522180</v>
      </c>
      <c r="G81" s="67">
        <v>31916467916</v>
      </c>
      <c r="H81" s="67">
        <v>0</v>
      </c>
    </row>
    <row r="82" spans="1:8" ht="19.5" customHeight="1">
      <c r="A82" s="66">
        <v>21121</v>
      </c>
      <c r="B82" s="66" t="s">
        <v>423</v>
      </c>
      <c r="C82" s="67">
        <v>19361910366</v>
      </c>
      <c r="D82" s="67">
        <v>0</v>
      </c>
      <c r="E82" s="67">
        <v>14853729730</v>
      </c>
      <c r="F82" s="67">
        <v>5729522180</v>
      </c>
      <c r="G82" s="67">
        <v>28486117916</v>
      </c>
      <c r="H82" s="67">
        <v>0</v>
      </c>
    </row>
    <row r="83" spans="1:8" ht="19.5" customHeight="1">
      <c r="A83" s="66">
        <v>21123</v>
      </c>
      <c r="B83" s="66" t="s">
        <v>424</v>
      </c>
      <c r="C83" s="67">
        <v>3430350000</v>
      </c>
      <c r="D83" s="67">
        <v>0</v>
      </c>
      <c r="E83" s="67">
        <v>0</v>
      </c>
      <c r="F83" s="67">
        <v>0</v>
      </c>
      <c r="G83" s="67">
        <v>3430350000</v>
      </c>
      <c r="H83" s="67">
        <v>0</v>
      </c>
    </row>
    <row r="84" spans="1:8" ht="19.5" customHeight="1">
      <c r="A84" s="66">
        <v>2113</v>
      </c>
      <c r="B84" s="66" t="s">
        <v>425</v>
      </c>
      <c r="C84" s="67">
        <v>68500000</v>
      </c>
      <c r="D84" s="67">
        <v>0</v>
      </c>
      <c r="E84" s="67">
        <v>60000000</v>
      </c>
      <c r="F84" s="67">
        <v>0</v>
      </c>
      <c r="G84" s="67">
        <v>128500000</v>
      </c>
      <c r="H84" s="67">
        <v>0</v>
      </c>
    </row>
    <row r="85" spans="1:8" ht="19.5" customHeight="1">
      <c r="A85" s="66">
        <v>21131</v>
      </c>
      <c r="B85" s="66" t="s">
        <v>426</v>
      </c>
      <c r="C85" s="67">
        <v>68500000</v>
      </c>
      <c r="D85" s="67">
        <v>0</v>
      </c>
      <c r="E85" s="67">
        <v>60000000</v>
      </c>
      <c r="F85" s="67">
        <v>0</v>
      </c>
      <c r="G85" s="67">
        <v>128500000</v>
      </c>
      <c r="H85" s="67">
        <v>0</v>
      </c>
    </row>
    <row r="86" spans="1:8" s="65" customFormat="1" ht="19.5" customHeight="1">
      <c r="A86" s="68">
        <v>214</v>
      </c>
      <c r="B86" s="68" t="s">
        <v>427</v>
      </c>
      <c r="C86" s="69">
        <v>0</v>
      </c>
      <c r="D86" s="69">
        <v>42461241724</v>
      </c>
      <c r="E86" s="69">
        <v>9368997102</v>
      </c>
      <c r="F86" s="69">
        <v>23525614032</v>
      </c>
      <c r="G86" s="69">
        <v>0</v>
      </c>
      <c r="H86" s="69">
        <v>56617858654</v>
      </c>
    </row>
    <row r="87" spans="1:8" ht="19.5" customHeight="1">
      <c r="A87" s="66">
        <v>2141</v>
      </c>
      <c r="B87" s="66" t="s">
        <v>428</v>
      </c>
      <c r="C87" s="67">
        <v>0</v>
      </c>
      <c r="D87" s="67">
        <v>36349812298</v>
      </c>
      <c r="E87" s="67">
        <v>6869565445</v>
      </c>
      <c r="F87" s="67">
        <v>19525611353</v>
      </c>
      <c r="G87" s="67">
        <v>0</v>
      </c>
      <c r="H87" s="67">
        <v>49005858206</v>
      </c>
    </row>
    <row r="88" spans="1:8" ht="19.5" customHeight="1">
      <c r="A88" s="66">
        <v>21411</v>
      </c>
      <c r="B88" s="66" t="s">
        <v>429</v>
      </c>
      <c r="C88" s="67">
        <v>0</v>
      </c>
      <c r="D88" s="67">
        <v>23867507501</v>
      </c>
      <c r="E88" s="67">
        <v>5724343025</v>
      </c>
      <c r="F88" s="67">
        <v>15129288667</v>
      </c>
      <c r="G88" s="67">
        <v>0</v>
      </c>
      <c r="H88" s="67">
        <v>33272453143</v>
      </c>
    </row>
    <row r="89" spans="1:8" ht="19.5" customHeight="1">
      <c r="A89" s="66">
        <v>214111</v>
      </c>
      <c r="B89" s="66" t="s">
        <v>430</v>
      </c>
      <c r="C89" s="67">
        <v>0</v>
      </c>
      <c r="D89" s="67">
        <v>16128408</v>
      </c>
      <c r="E89" s="67">
        <v>0</v>
      </c>
      <c r="F89" s="67">
        <v>0</v>
      </c>
      <c r="G89" s="67">
        <v>0</v>
      </c>
      <c r="H89" s="67">
        <v>16128408</v>
      </c>
    </row>
    <row r="90" spans="1:8" ht="19.5" customHeight="1">
      <c r="A90" s="66">
        <v>214112</v>
      </c>
      <c r="B90" s="66" t="s">
        <v>431</v>
      </c>
      <c r="C90" s="67">
        <v>0</v>
      </c>
      <c r="D90" s="67">
        <v>1770892183</v>
      </c>
      <c r="E90" s="67">
        <v>1001603544</v>
      </c>
      <c r="F90" s="67">
        <v>1257321285</v>
      </c>
      <c r="G90" s="67">
        <v>0</v>
      </c>
      <c r="H90" s="67">
        <v>2026609924</v>
      </c>
    </row>
    <row r="91" spans="1:8" ht="19.5" customHeight="1">
      <c r="A91" s="66">
        <v>214113</v>
      </c>
      <c r="B91" s="66" t="s">
        <v>432</v>
      </c>
      <c r="C91" s="67">
        <v>0</v>
      </c>
      <c r="D91" s="67">
        <v>650632596</v>
      </c>
      <c r="E91" s="67">
        <v>716085896</v>
      </c>
      <c r="F91" s="67">
        <v>1001265236</v>
      </c>
      <c r="G91" s="67">
        <v>0</v>
      </c>
      <c r="H91" s="67">
        <v>935811936</v>
      </c>
    </row>
    <row r="92" spans="1:8" ht="19.5" customHeight="1">
      <c r="A92" s="66">
        <v>214114</v>
      </c>
      <c r="B92" s="66" t="s">
        <v>433</v>
      </c>
      <c r="C92" s="67">
        <v>0</v>
      </c>
      <c r="D92" s="67">
        <v>21425254089</v>
      </c>
      <c r="E92" s="67">
        <v>4006653585</v>
      </c>
      <c r="F92" s="67">
        <v>12199162677</v>
      </c>
      <c r="G92" s="67">
        <v>0</v>
      </c>
      <c r="H92" s="67">
        <v>29617763181</v>
      </c>
    </row>
    <row r="93" spans="1:8" ht="19.5" customHeight="1">
      <c r="A93" s="66">
        <v>214115</v>
      </c>
      <c r="B93" s="66" t="s">
        <v>434</v>
      </c>
      <c r="C93" s="67">
        <v>0</v>
      </c>
      <c r="D93" s="67">
        <v>4600225</v>
      </c>
      <c r="E93" s="67">
        <v>0</v>
      </c>
      <c r="F93" s="67">
        <v>669343715</v>
      </c>
      <c r="G93" s="67">
        <v>0</v>
      </c>
      <c r="H93" s="67">
        <v>673943940</v>
      </c>
    </row>
    <row r="94" spans="1:8" ht="19.5" customHeight="1">
      <c r="A94" s="66">
        <v>214118</v>
      </c>
      <c r="B94" s="66" t="s">
        <v>435</v>
      </c>
      <c r="C94" s="67">
        <v>0</v>
      </c>
      <c r="D94" s="67">
        <v>0</v>
      </c>
      <c r="E94" s="67">
        <v>0</v>
      </c>
      <c r="F94" s="67">
        <v>2195754</v>
      </c>
      <c r="G94" s="67">
        <v>0</v>
      </c>
      <c r="H94" s="67">
        <v>2195754</v>
      </c>
    </row>
    <row r="95" spans="1:8" ht="19.5" customHeight="1">
      <c r="A95" s="66">
        <v>21412</v>
      </c>
      <c r="B95" s="66" t="s">
        <v>436</v>
      </c>
      <c r="C95" s="67">
        <v>0</v>
      </c>
      <c r="D95" s="67">
        <v>695623667</v>
      </c>
      <c r="E95" s="67">
        <v>1145222420</v>
      </c>
      <c r="F95" s="67">
        <v>686337380</v>
      </c>
      <c r="G95" s="67">
        <v>0</v>
      </c>
      <c r="H95" s="67">
        <v>236738627</v>
      </c>
    </row>
    <row r="96" spans="1:8" ht="19.5" customHeight="1">
      <c r="A96" s="66">
        <v>214122</v>
      </c>
      <c r="B96" s="66" t="s">
        <v>437</v>
      </c>
      <c r="C96" s="67">
        <v>0</v>
      </c>
      <c r="D96" s="67">
        <v>5735000</v>
      </c>
      <c r="E96" s="67">
        <v>0</v>
      </c>
      <c r="F96" s="67">
        <v>0</v>
      </c>
      <c r="G96" s="67">
        <v>0</v>
      </c>
      <c r="H96" s="67">
        <v>5735000</v>
      </c>
    </row>
    <row r="97" spans="1:8" ht="19.5" customHeight="1">
      <c r="A97" s="66">
        <v>214124</v>
      </c>
      <c r="B97" s="66" t="s">
        <v>438</v>
      </c>
      <c r="C97" s="67">
        <v>0</v>
      </c>
      <c r="D97" s="67">
        <v>689888667</v>
      </c>
      <c r="E97" s="67">
        <v>1145222420</v>
      </c>
      <c r="F97" s="67">
        <v>686337380</v>
      </c>
      <c r="G97" s="67">
        <v>0</v>
      </c>
      <c r="H97" s="67">
        <v>231003627</v>
      </c>
    </row>
    <row r="98" spans="1:8" ht="19.5" customHeight="1">
      <c r="A98" s="66">
        <v>21413</v>
      </c>
      <c r="B98" s="66" t="s">
        <v>439</v>
      </c>
      <c r="C98" s="67">
        <v>0</v>
      </c>
      <c r="D98" s="67">
        <v>11786681130</v>
      </c>
      <c r="E98" s="67">
        <v>0</v>
      </c>
      <c r="F98" s="67">
        <v>3709985306</v>
      </c>
      <c r="G98" s="67">
        <v>0</v>
      </c>
      <c r="H98" s="67">
        <v>15496666436</v>
      </c>
    </row>
    <row r="99" spans="1:8" ht="19.5" customHeight="1">
      <c r="A99" s="66">
        <v>214134</v>
      </c>
      <c r="B99" s="66" t="s">
        <v>440</v>
      </c>
      <c r="C99" s="67">
        <v>0</v>
      </c>
      <c r="D99" s="67">
        <v>11786681130</v>
      </c>
      <c r="E99" s="67">
        <v>0</v>
      </c>
      <c r="F99" s="67">
        <v>3709985306</v>
      </c>
      <c r="G99" s="67">
        <v>0</v>
      </c>
      <c r="H99" s="67">
        <v>15496666436</v>
      </c>
    </row>
    <row r="100" spans="1:8" ht="19.5" customHeight="1">
      <c r="A100" s="66">
        <v>2142</v>
      </c>
      <c r="B100" s="66" t="s">
        <v>441</v>
      </c>
      <c r="C100" s="67">
        <v>0</v>
      </c>
      <c r="D100" s="67">
        <v>6093093990</v>
      </c>
      <c r="E100" s="67">
        <v>2499320119</v>
      </c>
      <c r="F100" s="67">
        <v>3978277675</v>
      </c>
      <c r="G100" s="67">
        <v>0</v>
      </c>
      <c r="H100" s="67">
        <v>7572051546</v>
      </c>
    </row>
    <row r="101" spans="1:8" ht="19.5" customHeight="1">
      <c r="A101" s="66">
        <v>21421</v>
      </c>
      <c r="B101" s="66" t="s">
        <v>442</v>
      </c>
      <c r="C101" s="67">
        <v>0</v>
      </c>
      <c r="D101" s="67">
        <v>3427616732</v>
      </c>
      <c r="E101" s="67">
        <v>2016114679</v>
      </c>
      <c r="F101" s="67">
        <v>2594474351</v>
      </c>
      <c r="G101" s="67">
        <v>0</v>
      </c>
      <c r="H101" s="67">
        <v>4005976404</v>
      </c>
    </row>
    <row r="102" spans="1:8" ht="19.5" customHeight="1">
      <c r="A102" s="66">
        <v>21422</v>
      </c>
      <c r="B102" s="66" t="s">
        <v>443</v>
      </c>
      <c r="C102" s="67">
        <v>0</v>
      </c>
      <c r="D102" s="67">
        <v>1317385242</v>
      </c>
      <c r="E102" s="67">
        <v>483205440</v>
      </c>
      <c r="F102" s="67">
        <v>483573180</v>
      </c>
      <c r="G102" s="67">
        <v>0</v>
      </c>
      <c r="H102" s="67">
        <v>1317752982</v>
      </c>
    </row>
    <row r="103" spans="1:8" ht="19.5" customHeight="1">
      <c r="A103" s="66">
        <v>21423</v>
      </c>
      <c r="B103" s="66" t="s">
        <v>444</v>
      </c>
      <c r="C103" s="67">
        <v>0</v>
      </c>
      <c r="D103" s="67">
        <v>1248571376</v>
      </c>
      <c r="E103" s="67">
        <v>0</v>
      </c>
      <c r="F103" s="67">
        <v>651428544</v>
      </c>
      <c r="G103" s="67">
        <v>0</v>
      </c>
      <c r="H103" s="67">
        <v>1899999920</v>
      </c>
    </row>
    <row r="104" spans="1:8" ht="19.5" customHeight="1">
      <c r="A104" s="66">
        <v>21424</v>
      </c>
      <c r="B104" s="66" t="s">
        <v>445</v>
      </c>
      <c r="C104" s="67">
        <v>0</v>
      </c>
      <c r="D104" s="67">
        <v>99520640</v>
      </c>
      <c r="E104" s="67">
        <v>0</v>
      </c>
      <c r="F104" s="67">
        <v>248801600</v>
      </c>
      <c r="G104" s="67">
        <v>0</v>
      </c>
      <c r="H104" s="67">
        <v>348322240</v>
      </c>
    </row>
    <row r="105" spans="1:8" ht="19.5" customHeight="1">
      <c r="A105" s="66">
        <v>2143</v>
      </c>
      <c r="B105" s="66" t="s">
        <v>446</v>
      </c>
      <c r="C105" s="67">
        <v>0</v>
      </c>
      <c r="D105" s="67">
        <v>18335436</v>
      </c>
      <c r="E105" s="67">
        <v>111538</v>
      </c>
      <c r="F105" s="67">
        <v>21725004</v>
      </c>
      <c r="G105" s="67">
        <v>0</v>
      </c>
      <c r="H105" s="67">
        <v>39948902</v>
      </c>
    </row>
    <row r="106" spans="1:8" ht="19.5" customHeight="1">
      <c r="A106" s="66">
        <v>21431</v>
      </c>
      <c r="B106" s="66" t="s">
        <v>447</v>
      </c>
      <c r="C106" s="67">
        <v>0</v>
      </c>
      <c r="D106" s="67">
        <v>18335436</v>
      </c>
      <c r="E106" s="67">
        <v>111538</v>
      </c>
      <c r="F106" s="67">
        <v>21725004</v>
      </c>
      <c r="G106" s="67">
        <v>0</v>
      </c>
      <c r="H106" s="67">
        <v>39948902</v>
      </c>
    </row>
    <row r="107" spans="1:8" s="65" customFormat="1" ht="19.5" customHeight="1">
      <c r="A107" s="68">
        <v>223</v>
      </c>
      <c r="B107" s="68" t="s">
        <v>448</v>
      </c>
      <c r="C107" s="69">
        <v>0</v>
      </c>
      <c r="D107" s="69">
        <v>0</v>
      </c>
      <c r="E107" s="69">
        <v>10000000000</v>
      </c>
      <c r="F107" s="69">
        <v>0</v>
      </c>
      <c r="G107" s="69">
        <v>10000000000</v>
      </c>
      <c r="H107" s="69">
        <v>0</v>
      </c>
    </row>
    <row r="108" spans="1:8" ht="19.5" customHeight="1">
      <c r="A108" s="66">
        <v>2231</v>
      </c>
      <c r="B108" s="66" t="s">
        <v>449</v>
      </c>
      <c r="C108" s="67">
        <v>0</v>
      </c>
      <c r="D108" s="67">
        <v>0</v>
      </c>
      <c r="E108" s="67">
        <v>6000000000</v>
      </c>
      <c r="F108" s="67">
        <v>0</v>
      </c>
      <c r="G108" s="67">
        <v>6000000000</v>
      </c>
      <c r="H108" s="67">
        <v>0</v>
      </c>
    </row>
    <row r="109" spans="1:8" ht="19.5" customHeight="1">
      <c r="A109" s="66">
        <v>2233</v>
      </c>
      <c r="B109" s="66" t="s">
        <v>450</v>
      </c>
      <c r="C109" s="67">
        <v>0</v>
      </c>
      <c r="D109" s="67">
        <v>0</v>
      </c>
      <c r="E109" s="67">
        <v>4000000000</v>
      </c>
      <c r="F109" s="67">
        <v>0</v>
      </c>
      <c r="G109" s="67">
        <v>4000000000</v>
      </c>
      <c r="H109" s="67">
        <v>0</v>
      </c>
    </row>
    <row r="110" spans="1:8" s="65" customFormat="1" ht="19.5" customHeight="1">
      <c r="A110" s="68">
        <v>228</v>
      </c>
      <c r="B110" s="68" t="s">
        <v>451</v>
      </c>
      <c r="C110" s="69">
        <v>10000000000</v>
      </c>
      <c r="D110" s="69">
        <v>0</v>
      </c>
      <c r="E110" s="69">
        <v>9925020039</v>
      </c>
      <c r="F110" s="69">
        <v>19925020039</v>
      </c>
      <c r="G110" s="69">
        <v>0</v>
      </c>
      <c r="H110" s="69">
        <v>0</v>
      </c>
    </row>
    <row r="111" spans="1:8" ht="19.5" customHeight="1">
      <c r="A111" s="66">
        <v>2281</v>
      </c>
      <c r="B111" s="66" t="s">
        <v>452</v>
      </c>
      <c r="C111" s="67">
        <v>6000000000</v>
      </c>
      <c r="D111" s="67">
        <v>0</v>
      </c>
      <c r="E111" s="67">
        <v>9925020039</v>
      </c>
      <c r="F111" s="67">
        <v>15925020039</v>
      </c>
      <c r="G111" s="67">
        <v>0</v>
      </c>
      <c r="H111" s="67">
        <v>0</v>
      </c>
    </row>
    <row r="112" spans="1:8" ht="19.5" customHeight="1">
      <c r="A112" s="66">
        <v>2283</v>
      </c>
      <c r="B112" s="66" t="s">
        <v>453</v>
      </c>
      <c r="C112" s="67">
        <v>4000000000</v>
      </c>
      <c r="D112" s="67">
        <v>0</v>
      </c>
      <c r="E112" s="67">
        <v>0</v>
      </c>
      <c r="F112" s="67">
        <v>4000000000</v>
      </c>
      <c r="G112" s="67">
        <v>0</v>
      </c>
      <c r="H112" s="67">
        <v>0</v>
      </c>
    </row>
    <row r="113" spans="1:8" s="65" customFormat="1" ht="19.5" customHeight="1">
      <c r="A113" s="68">
        <v>241</v>
      </c>
      <c r="B113" s="68" t="s">
        <v>454</v>
      </c>
      <c r="C113" s="69">
        <v>20365773883</v>
      </c>
      <c r="D113" s="69">
        <v>0</v>
      </c>
      <c r="E113" s="69">
        <v>116056220268</v>
      </c>
      <c r="F113" s="69">
        <v>119005315843</v>
      </c>
      <c r="G113" s="69">
        <v>17416678308</v>
      </c>
      <c r="H113" s="69">
        <v>0</v>
      </c>
    </row>
    <row r="114" spans="1:8" ht="19.5" customHeight="1">
      <c r="A114" s="66">
        <v>2411</v>
      </c>
      <c r="B114" s="66" t="s">
        <v>455</v>
      </c>
      <c r="C114" s="67">
        <v>20365773883</v>
      </c>
      <c r="D114" s="67">
        <v>0</v>
      </c>
      <c r="E114" s="67">
        <v>116056220268</v>
      </c>
      <c r="F114" s="67">
        <v>119005315843</v>
      </c>
      <c r="G114" s="67">
        <v>17416678308</v>
      </c>
      <c r="H114" s="67">
        <v>0</v>
      </c>
    </row>
    <row r="115" spans="1:8" s="65" customFormat="1" ht="19.5" customHeight="1">
      <c r="A115" s="68">
        <v>242</v>
      </c>
      <c r="B115" s="68" t="s">
        <v>456</v>
      </c>
      <c r="C115" s="69">
        <v>1992905904</v>
      </c>
      <c r="D115" s="69">
        <v>0</v>
      </c>
      <c r="E115" s="69">
        <v>1217554267</v>
      </c>
      <c r="F115" s="69">
        <v>1054152614</v>
      </c>
      <c r="G115" s="69">
        <v>2156307557</v>
      </c>
      <c r="H115" s="69">
        <v>0</v>
      </c>
    </row>
    <row r="116" spans="1:8" ht="19.5" customHeight="1">
      <c r="A116" s="66">
        <v>2421</v>
      </c>
      <c r="B116" s="66" t="s">
        <v>457</v>
      </c>
      <c r="C116" s="67">
        <v>1953549690</v>
      </c>
      <c r="D116" s="67">
        <v>0</v>
      </c>
      <c r="E116" s="67">
        <v>1124483920</v>
      </c>
      <c r="F116" s="67">
        <v>993949692</v>
      </c>
      <c r="G116" s="67">
        <v>2084083918</v>
      </c>
      <c r="H116" s="67">
        <v>0</v>
      </c>
    </row>
    <row r="117" spans="1:8" ht="19.5" customHeight="1">
      <c r="A117" s="66">
        <v>2422</v>
      </c>
      <c r="B117" s="66" t="s">
        <v>458</v>
      </c>
      <c r="C117" s="67">
        <v>16055464</v>
      </c>
      <c r="D117" s="67">
        <v>0</v>
      </c>
      <c r="E117" s="67">
        <v>0</v>
      </c>
      <c r="F117" s="67">
        <v>11542776</v>
      </c>
      <c r="G117" s="67">
        <v>4512688</v>
      </c>
      <c r="H117" s="67">
        <v>0</v>
      </c>
    </row>
    <row r="118" spans="1:8" ht="19.5" customHeight="1">
      <c r="A118" s="66">
        <v>2423</v>
      </c>
      <c r="B118" s="66" t="s">
        <v>459</v>
      </c>
      <c r="C118" s="67">
        <v>23300750</v>
      </c>
      <c r="D118" s="67">
        <v>0</v>
      </c>
      <c r="E118" s="67">
        <v>68515800</v>
      </c>
      <c r="F118" s="67">
        <v>42125466</v>
      </c>
      <c r="G118" s="67">
        <v>49691084</v>
      </c>
      <c r="H118" s="67">
        <v>0</v>
      </c>
    </row>
    <row r="119" spans="1:8" ht="19.5" customHeight="1">
      <c r="A119" s="66">
        <v>2424</v>
      </c>
      <c r="B119" s="66" t="s">
        <v>460</v>
      </c>
      <c r="C119" s="67">
        <v>0</v>
      </c>
      <c r="D119" s="67">
        <v>0</v>
      </c>
      <c r="E119" s="67">
        <v>24554547</v>
      </c>
      <c r="F119" s="67">
        <v>6534680</v>
      </c>
      <c r="G119" s="67">
        <v>18019867</v>
      </c>
      <c r="H119" s="67">
        <v>0</v>
      </c>
    </row>
    <row r="120" spans="1:8" s="65" customFormat="1" ht="19.5" customHeight="1">
      <c r="A120" s="68">
        <v>244</v>
      </c>
      <c r="B120" s="68" t="s">
        <v>461</v>
      </c>
      <c r="C120" s="69">
        <v>0</v>
      </c>
      <c r="D120" s="69">
        <v>0</v>
      </c>
      <c r="E120" s="69">
        <v>220000000</v>
      </c>
      <c r="F120" s="69">
        <v>0</v>
      </c>
      <c r="G120" s="69">
        <v>220000000</v>
      </c>
      <c r="H120" s="69">
        <v>0</v>
      </c>
    </row>
    <row r="121" spans="1:8" ht="19.5" customHeight="1">
      <c r="A121" s="66">
        <v>2441</v>
      </c>
      <c r="B121" s="66" t="s">
        <v>462</v>
      </c>
      <c r="C121" s="67">
        <v>0</v>
      </c>
      <c r="D121" s="67">
        <v>0</v>
      </c>
      <c r="E121" s="67">
        <v>220000000</v>
      </c>
      <c r="F121" s="67">
        <v>0</v>
      </c>
      <c r="G121" s="67">
        <v>220000000</v>
      </c>
      <c r="H121" s="67">
        <v>0</v>
      </c>
    </row>
    <row r="122" spans="1:8" s="65" customFormat="1" ht="19.5" customHeight="1">
      <c r="A122" s="68">
        <v>311</v>
      </c>
      <c r="B122" s="68" t="s">
        <v>463</v>
      </c>
      <c r="C122" s="69">
        <v>0</v>
      </c>
      <c r="D122" s="69">
        <v>4538363500</v>
      </c>
      <c r="E122" s="69">
        <v>53386182049</v>
      </c>
      <c r="F122" s="69">
        <v>67941513326</v>
      </c>
      <c r="G122" s="69">
        <v>0</v>
      </c>
      <c r="H122" s="69">
        <v>19093694777</v>
      </c>
    </row>
    <row r="123" spans="1:8" ht="19.5" customHeight="1">
      <c r="A123" s="66">
        <v>3111</v>
      </c>
      <c r="B123" s="66" t="s">
        <v>464</v>
      </c>
      <c r="C123" s="67">
        <v>0</v>
      </c>
      <c r="D123" s="67">
        <v>0</v>
      </c>
      <c r="E123" s="67">
        <v>14926809036</v>
      </c>
      <c r="F123" s="67">
        <v>23086123238</v>
      </c>
      <c r="G123" s="67">
        <v>0</v>
      </c>
      <c r="H123" s="67">
        <v>8159314202</v>
      </c>
    </row>
    <row r="124" spans="1:8" ht="19.5" customHeight="1">
      <c r="A124" s="66">
        <v>3115</v>
      </c>
      <c r="B124" s="66" t="s">
        <v>465</v>
      </c>
      <c r="C124" s="67">
        <v>0</v>
      </c>
      <c r="D124" s="67">
        <v>4538363500</v>
      </c>
      <c r="E124" s="67">
        <v>38459373013</v>
      </c>
      <c r="F124" s="67">
        <v>44855390088</v>
      </c>
      <c r="G124" s="67">
        <v>0</v>
      </c>
      <c r="H124" s="67">
        <v>10934380575</v>
      </c>
    </row>
    <row r="125" spans="1:8" s="65" customFormat="1" ht="19.5" customHeight="1">
      <c r="A125" s="68">
        <v>315</v>
      </c>
      <c r="B125" s="68" t="s">
        <v>466</v>
      </c>
      <c r="C125" s="69">
        <v>0</v>
      </c>
      <c r="D125" s="69">
        <v>3131034560</v>
      </c>
      <c r="E125" s="69">
        <v>4238935060</v>
      </c>
      <c r="F125" s="69">
        <v>6077638600</v>
      </c>
      <c r="G125" s="69">
        <v>0</v>
      </c>
      <c r="H125" s="69">
        <v>4969738100</v>
      </c>
    </row>
    <row r="126" spans="1:8" ht="19.5" customHeight="1">
      <c r="A126" s="66">
        <v>3151</v>
      </c>
      <c r="B126" s="66" t="s">
        <v>467</v>
      </c>
      <c r="C126" s="67">
        <v>0</v>
      </c>
      <c r="D126" s="67">
        <v>2273447060</v>
      </c>
      <c r="E126" s="67">
        <v>3381347560</v>
      </c>
      <c r="F126" s="67">
        <v>5220051100</v>
      </c>
      <c r="G126" s="67">
        <v>0</v>
      </c>
      <c r="H126" s="67">
        <v>4112150600</v>
      </c>
    </row>
    <row r="127" spans="1:8" ht="19.5" customHeight="1">
      <c r="A127" s="66">
        <v>3153</v>
      </c>
      <c r="B127" s="66" t="s">
        <v>468</v>
      </c>
      <c r="C127" s="67">
        <v>0</v>
      </c>
      <c r="D127" s="67">
        <v>857587500</v>
      </c>
      <c r="E127" s="67">
        <v>857587500</v>
      </c>
      <c r="F127" s="67">
        <v>857587500</v>
      </c>
      <c r="G127" s="67">
        <v>0</v>
      </c>
      <c r="H127" s="67">
        <v>857587500</v>
      </c>
    </row>
    <row r="128" spans="1:8" s="65" customFormat="1" ht="19.5" customHeight="1">
      <c r="A128" s="68">
        <v>331</v>
      </c>
      <c r="B128" s="68" t="s">
        <v>469</v>
      </c>
      <c r="C128" s="69">
        <v>77192922474</v>
      </c>
      <c r="D128" s="69">
        <v>3282945209</v>
      </c>
      <c r="E128" s="69">
        <v>163655075118</v>
      </c>
      <c r="F128" s="69">
        <v>251700420429</v>
      </c>
      <c r="G128" s="69">
        <v>355903586</v>
      </c>
      <c r="H128" s="69">
        <v>14491271632</v>
      </c>
    </row>
    <row r="129" spans="1:8" ht="19.5" customHeight="1">
      <c r="A129" s="66">
        <v>3311</v>
      </c>
      <c r="B129" s="66" t="s">
        <v>470</v>
      </c>
      <c r="C129" s="67">
        <v>77192922474</v>
      </c>
      <c r="D129" s="67">
        <v>2692912331</v>
      </c>
      <c r="E129" s="67">
        <v>143176294202</v>
      </c>
      <c r="F129" s="67">
        <v>229357054602</v>
      </c>
      <c r="G129" s="67">
        <v>355903586</v>
      </c>
      <c r="H129" s="67">
        <v>12036653843</v>
      </c>
    </row>
    <row r="130" spans="1:8" ht="19.5" customHeight="1">
      <c r="A130" s="66">
        <v>3312</v>
      </c>
      <c r="B130" s="66" t="s">
        <v>471</v>
      </c>
      <c r="C130" s="67">
        <v>0</v>
      </c>
      <c r="D130" s="67">
        <v>12160000</v>
      </c>
      <c r="E130" s="67">
        <v>1104678600</v>
      </c>
      <c r="F130" s="67">
        <v>1124217800</v>
      </c>
      <c r="G130" s="67">
        <v>0</v>
      </c>
      <c r="H130" s="67">
        <v>31699200</v>
      </c>
    </row>
    <row r="131" spans="1:8" ht="19.5" customHeight="1">
      <c r="A131" s="66">
        <v>3313</v>
      </c>
      <c r="B131" s="66" t="s">
        <v>472</v>
      </c>
      <c r="C131" s="67">
        <v>0</v>
      </c>
      <c r="D131" s="67">
        <v>577872878</v>
      </c>
      <c r="E131" s="67">
        <v>18022414046</v>
      </c>
      <c r="F131" s="67">
        <v>19261119729</v>
      </c>
      <c r="G131" s="67">
        <v>0</v>
      </c>
      <c r="H131" s="67">
        <v>1816578561</v>
      </c>
    </row>
    <row r="132" spans="1:8" ht="19.5" customHeight="1">
      <c r="A132" s="66">
        <v>3314</v>
      </c>
      <c r="B132" s="66" t="s">
        <v>473</v>
      </c>
      <c r="C132" s="67">
        <v>0</v>
      </c>
      <c r="D132" s="67">
        <v>0</v>
      </c>
      <c r="E132" s="67">
        <v>1351688270</v>
      </c>
      <c r="F132" s="67">
        <v>1958028298</v>
      </c>
      <c r="G132" s="67">
        <v>0</v>
      </c>
      <c r="H132" s="67">
        <v>606340028</v>
      </c>
    </row>
    <row r="133" spans="1:8" s="65" customFormat="1" ht="19.5" customHeight="1">
      <c r="A133" s="68">
        <v>333</v>
      </c>
      <c r="B133" s="68" t="s">
        <v>474</v>
      </c>
      <c r="C133" s="69">
        <v>0</v>
      </c>
      <c r="D133" s="69">
        <v>634091627</v>
      </c>
      <c r="E133" s="69">
        <v>14195572859</v>
      </c>
      <c r="F133" s="69">
        <v>12670606253</v>
      </c>
      <c r="G133" s="69">
        <v>945834021</v>
      </c>
      <c r="H133" s="69">
        <v>54959042</v>
      </c>
    </row>
    <row r="134" spans="1:8" ht="19.5" customHeight="1">
      <c r="A134" s="66">
        <v>3331</v>
      </c>
      <c r="B134" s="66" t="s">
        <v>475</v>
      </c>
      <c r="C134" s="67">
        <v>0</v>
      </c>
      <c r="D134" s="67">
        <v>477340529</v>
      </c>
      <c r="E134" s="67">
        <v>12122804319</v>
      </c>
      <c r="F134" s="67">
        <v>11700422832</v>
      </c>
      <c r="G134" s="67">
        <v>0</v>
      </c>
      <c r="H134" s="67">
        <v>54959042</v>
      </c>
    </row>
    <row r="135" spans="1:8" ht="19.5" customHeight="1">
      <c r="A135" s="66">
        <v>33311</v>
      </c>
      <c r="B135" s="66" t="s">
        <v>476</v>
      </c>
      <c r="C135" s="67">
        <v>0</v>
      </c>
      <c r="D135" s="67">
        <v>477340529</v>
      </c>
      <c r="E135" s="67">
        <v>12122804319</v>
      </c>
      <c r="F135" s="67">
        <v>11700422832</v>
      </c>
      <c r="G135" s="67">
        <v>0</v>
      </c>
      <c r="H135" s="67">
        <v>54959042</v>
      </c>
    </row>
    <row r="136" spans="1:8" ht="19.5" customHeight="1">
      <c r="A136" s="66">
        <v>333111</v>
      </c>
      <c r="B136" s="66" t="s">
        <v>477</v>
      </c>
      <c r="C136" s="67">
        <v>0</v>
      </c>
      <c r="D136" s="67">
        <v>420694603</v>
      </c>
      <c r="E136" s="67">
        <v>11391849116</v>
      </c>
      <c r="F136" s="67">
        <v>10971154513</v>
      </c>
      <c r="G136" s="67">
        <v>0</v>
      </c>
      <c r="H136" s="67">
        <v>0</v>
      </c>
    </row>
    <row r="137" spans="1:8" ht="19.5" customHeight="1">
      <c r="A137" s="66">
        <v>333112</v>
      </c>
      <c r="B137" s="66" t="s">
        <v>478</v>
      </c>
      <c r="C137" s="67">
        <v>0</v>
      </c>
      <c r="D137" s="67">
        <v>14319652</v>
      </c>
      <c r="E137" s="67">
        <v>369629572</v>
      </c>
      <c r="F137" s="67">
        <v>374112000</v>
      </c>
      <c r="G137" s="67">
        <v>0</v>
      </c>
      <c r="H137" s="67">
        <v>18802080</v>
      </c>
    </row>
    <row r="138" spans="1:8" ht="19.5" customHeight="1">
      <c r="A138" s="66">
        <v>333114</v>
      </c>
      <c r="B138" s="66" t="s">
        <v>479</v>
      </c>
      <c r="C138" s="67">
        <v>0</v>
      </c>
      <c r="D138" s="67">
        <v>42326274</v>
      </c>
      <c r="E138" s="67">
        <v>361325631</v>
      </c>
      <c r="F138" s="67">
        <v>355156319</v>
      </c>
      <c r="G138" s="67">
        <v>0</v>
      </c>
      <c r="H138" s="67">
        <v>36156962</v>
      </c>
    </row>
    <row r="139" spans="1:8" ht="19.5" customHeight="1">
      <c r="A139" s="66">
        <v>3334</v>
      </c>
      <c r="B139" s="66" t="s">
        <v>480</v>
      </c>
      <c r="C139" s="67">
        <v>0</v>
      </c>
      <c r="D139" s="67">
        <v>156751098</v>
      </c>
      <c r="E139" s="67">
        <v>2048419140</v>
      </c>
      <c r="F139" s="67">
        <v>945834021</v>
      </c>
      <c r="G139" s="67">
        <v>945834021</v>
      </c>
      <c r="H139" s="67">
        <v>0</v>
      </c>
    </row>
    <row r="140" spans="1:8" ht="19.5" customHeight="1">
      <c r="A140" s="66">
        <v>33341</v>
      </c>
      <c r="B140" s="66" t="s">
        <v>481</v>
      </c>
      <c r="C140" s="67">
        <v>0</v>
      </c>
      <c r="D140" s="67">
        <v>156751098</v>
      </c>
      <c r="E140" s="67">
        <v>913613348</v>
      </c>
      <c r="F140" s="67">
        <v>378431125</v>
      </c>
      <c r="G140" s="67">
        <v>378431125</v>
      </c>
      <c r="H140" s="67">
        <v>0</v>
      </c>
    </row>
    <row r="141" spans="1:8" ht="19.5" customHeight="1">
      <c r="A141" s="66">
        <v>33343</v>
      </c>
      <c r="B141" s="66" t="s">
        <v>482</v>
      </c>
      <c r="C141" s="67">
        <v>0</v>
      </c>
      <c r="D141" s="67">
        <v>0</v>
      </c>
      <c r="E141" s="67">
        <v>1134805792</v>
      </c>
      <c r="F141" s="67">
        <v>567402896</v>
      </c>
      <c r="G141" s="67">
        <v>567402896</v>
      </c>
      <c r="H141" s="67">
        <v>0</v>
      </c>
    </row>
    <row r="142" spans="1:8" ht="19.5" customHeight="1">
      <c r="A142" s="66">
        <v>3337</v>
      </c>
      <c r="B142" s="66" t="s">
        <v>483</v>
      </c>
      <c r="C142" s="67">
        <v>0</v>
      </c>
      <c r="D142" s="67">
        <v>0</v>
      </c>
      <c r="E142" s="67">
        <v>23149400</v>
      </c>
      <c r="F142" s="67">
        <v>23149400</v>
      </c>
      <c r="G142" s="67">
        <v>0</v>
      </c>
      <c r="H142" s="67">
        <v>0</v>
      </c>
    </row>
    <row r="143" spans="1:8" ht="19.5" customHeight="1">
      <c r="A143" s="66">
        <v>33371</v>
      </c>
      <c r="B143" s="66" t="s">
        <v>484</v>
      </c>
      <c r="C143" s="67">
        <v>0</v>
      </c>
      <c r="D143" s="67">
        <v>0</v>
      </c>
      <c r="E143" s="67">
        <v>21149400</v>
      </c>
      <c r="F143" s="67">
        <v>21149400</v>
      </c>
      <c r="G143" s="67">
        <v>0</v>
      </c>
      <c r="H143" s="67">
        <v>0</v>
      </c>
    </row>
    <row r="144" spans="1:8" ht="19.5" customHeight="1">
      <c r="A144" s="66">
        <v>33372</v>
      </c>
      <c r="B144" s="66" t="s">
        <v>485</v>
      </c>
      <c r="C144" s="67">
        <v>0</v>
      </c>
      <c r="D144" s="67">
        <v>0</v>
      </c>
      <c r="E144" s="67">
        <v>1000000</v>
      </c>
      <c r="F144" s="67">
        <v>1000000</v>
      </c>
      <c r="G144" s="67">
        <v>0</v>
      </c>
      <c r="H144" s="67">
        <v>0</v>
      </c>
    </row>
    <row r="145" spans="1:8" ht="19.5" customHeight="1">
      <c r="A145" s="66">
        <v>33374</v>
      </c>
      <c r="B145" s="66" t="s">
        <v>486</v>
      </c>
      <c r="C145" s="67">
        <v>0</v>
      </c>
      <c r="D145" s="67">
        <v>0</v>
      </c>
      <c r="E145" s="67">
        <v>1000000</v>
      </c>
      <c r="F145" s="67">
        <v>1000000</v>
      </c>
      <c r="G145" s="67">
        <v>0</v>
      </c>
      <c r="H145" s="67">
        <v>0</v>
      </c>
    </row>
    <row r="146" spans="1:8" ht="19.5" customHeight="1">
      <c r="A146" s="66">
        <v>3338</v>
      </c>
      <c r="B146" s="66" t="s">
        <v>487</v>
      </c>
      <c r="C146" s="67">
        <v>0</v>
      </c>
      <c r="D146" s="67">
        <v>0</v>
      </c>
      <c r="E146" s="67">
        <v>1200000</v>
      </c>
      <c r="F146" s="67">
        <v>1200000</v>
      </c>
      <c r="G146" s="67">
        <v>0</v>
      </c>
      <c r="H146" s="67">
        <v>0</v>
      </c>
    </row>
    <row r="147" spans="1:8" ht="19.5" customHeight="1">
      <c r="A147" s="66">
        <v>33381</v>
      </c>
      <c r="B147" s="66" t="s">
        <v>488</v>
      </c>
      <c r="C147" s="67">
        <v>0</v>
      </c>
      <c r="D147" s="67">
        <v>0</v>
      </c>
      <c r="E147" s="67">
        <v>1200000</v>
      </c>
      <c r="F147" s="67">
        <v>1200000</v>
      </c>
      <c r="G147" s="67">
        <v>0</v>
      </c>
      <c r="H147" s="67">
        <v>0</v>
      </c>
    </row>
    <row r="148" spans="1:8" s="65" customFormat="1" ht="19.5" customHeight="1">
      <c r="A148" s="68">
        <v>334</v>
      </c>
      <c r="B148" s="68" t="s">
        <v>489</v>
      </c>
      <c r="C148" s="69">
        <v>0</v>
      </c>
      <c r="D148" s="69">
        <v>0</v>
      </c>
      <c r="E148" s="69">
        <v>24940379600</v>
      </c>
      <c r="F148" s="69">
        <v>24940379600</v>
      </c>
      <c r="G148" s="69">
        <v>0</v>
      </c>
      <c r="H148" s="69">
        <v>0</v>
      </c>
    </row>
    <row r="149" spans="1:8" ht="19.5" customHeight="1">
      <c r="A149" s="66">
        <v>3341</v>
      </c>
      <c r="B149" s="66" t="s">
        <v>490</v>
      </c>
      <c r="C149" s="67">
        <v>0</v>
      </c>
      <c r="D149" s="67">
        <v>0</v>
      </c>
      <c r="E149" s="67">
        <v>16896816300</v>
      </c>
      <c r="F149" s="67">
        <v>16896816300</v>
      </c>
      <c r="G149" s="67">
        <v>0</v>
      </c>
      <c r="H149" s="67">
        <v>0</v>
      </c>
    </row>
    <row r="150" spans="1:8" ht="19.5" customHeight="1">
      <c r="A150" s="66">
        <v>33411</v>
      </c>
      <c r="B150" s="66" t="s">
        <v>491</v>
      </c>
      <c r="C150" s="67">
        <v>0</v>
      </c>
      <c r="D150" s="67">
        <v>0</v>
      </c>
      <c r="E150" s="67">
        <v>3759245400</v>
      </c>
      <c r="F150" s="67">
        <v>3759245400</v>
      </c>
      <c r="G150" s="67">
        <v>0</v>
      </c>
      <c r="H150" s="67">
        <v>0</v>
      </c>
    </row>
    <row r="151" spans="1:8" ht="19.5" customHeight="1">
      <c r="A151" s="66">
        <v>33412</v>
      </c>
      <c r="B151" s="66" t="s">
        <v>492</v>
      </c>
      <c r="C151" s="67">
        <v>0</v>
      </c>
      <c r="D151" s="67">
        <v>0</v>
      </c>
      <c r="E151" s="67">
        <v>13137570900</v>
      </c>
      <c r="F151" s="67">
        <v>13137570900</v>
      </c>
      <c r="G151" s="67">
        <v>0</v>
      </c>
      <c r="H151" s="67">
        <v>0</v>
      </c>
    </row>
    <row r="152" spans="1:8" ht="19.5" customHeight="1">
      <c r="A152" s="66">
        <v>3342</v>
      </c>
      <c r="B152" s="66" t="s">
        <v>493</v>
      </c>
      <c r="C152" s="67">
        <v>0</v>
      </c>
      <c r="D152" s="67">
        <v>0</v>
      </c>
      <c r="E152" s="67">
        <v>1058695400</v>
      </c>
      <c r="F152" s="67">
        <v>1058695400</v>
      </c>
      <c r="G152" s="67">
        <v>0</v>
      </c>
      <c r="H152" s="67">
        <v>0</v>
      </c>
    </row>
    <row r="153" spans="1:8" ht="19.5" customHeight="1">
      <c r="A153" s="66">
        <v>33421</v>
      </c>
      <c r="B153" s="66" t="s">
        <v>494</v>
      </c>
      <c r="C153" s="67">
        <v>0</v>
      </c>
      <c r="D153" s="67">
        <v>0</v>
      </c>
      <c r="E153" s="67">
        <v>177089600</v>
      </c>
      <c r="F153" s="67">
        <v>177089600</v>
      </c>
      <c r="G153" s="67">
        <v>0</v>
      </c>
      <c r="H153" s="67">
        <v>0</v>
      </c>
    </row>
    <row r="154" spans="1:8" ht="19.5" customHeight="1">
      <c r="A154" s="66">
        <v>33422</v>
      </c>
      <c r="B154" s="66" t="s">
        <v>495</v>
      </c>
      <c r="C154" s="67">
        <v>0</v>
      </c>
      <c r="D154" s="67">
        <v>0</v>
      </c>
      <c r="E154" s="67">
        <v>881605800</v>
      </c>
      <c r="F154" s="67">
        <v>881605800</v>
      </c>
      <c r="G154" s="67">
        <v>0</v>
      </c>
      <c r="H154" s="67">
        <v>0</v>
      </c>
    </row>
    <row r="155" spans="1:8" ht="19.5" customHeight="1">
      <c r="A155" s="66">
        <v>3343</v>
      </c>
      <c r="B155" s="66" t="s">
        <v>496</v>
      </c>
      <c r="C155" s="67">
        <v>0</v>
      </c>
      <c r="D155" s="67">
        <v>0</v>
      </c>
      <c r="E155" s="67">
        <v>6039307700</v>
      </c>
      <c r="F155" s="67">
        <v>6039307700</v>
      </c>
      <c r="G155" s="67">
        <v>0</v>
      </c>
      <c r="H155" s="67">
        <v>0</v>
      </c>
    </row>
    <row r="156" spans="1:8" ht="19.5" customHeight="1">
      <c r="A156" s="66">
        <v>33431</v>
      </c>
      <c r="B156" s="66" t="s">
        <v>497</v>
      </c>
      <c r="C156" s="67">
        <v>0</v>
      </c>
      <c r="D156" s="67">
        <v>0</v>
      </c>
      <c r="E156" s="67">
        <v>771281000</v>
      </c>
      <c r="F156" s="67">
        <v>771281000</v>
      </c>
      <c r="G156" s="67">
        <v>0</v>
      </c>
      <c r="H156" s="67">
        <v>0</v>
      </c>
    </row>
    <row r="157" spans="1:8" ht="19.5" customHeight="1">
      <c r="A157" s="66">
        <v>33432</v>
      </c>
      <c r="B157" s="66" t="s">
        <v>498</v>
      </c>
      <c r="C157" s="67">
        <v>0</v>
      </c>
      <c r="D157" s="67">
        <v>0</v>
      </c>
      <c r="E157" s="67">
        <v>5268026700</v>
      </c>
      <c r="F157" s="67">
        <v>5268026700</v>
      </c>
      <c r="G157" s="67">
        <v>0</v>
      </c>
      <c r="H157" s="67">
        <v>0</v>
      </c>
    </row>
    <row r="158" spans="1:8" ht="19.5" customHeight="1">
      <c r="A158" s="66">
        <v>3344</v>
      </c>
      <c r="B158" s="66" t="s">
        <v>499</v>
      </c>
      <c r="C158" s="67">
        <v>0</v>
      </c>
      <c r="D158" s="67">
        <v>0</v>
      </c>
      <c r="E158" s="67">
        <v>945560200</v>
      </c>
      <c r="F158" s="67">
        <v>945560200</v>
      </c>
      <c r="G158" s="67">
        <v>0</v>
      </c>
      <c r="H158" s="67">
        <v>0</v>
      </c>
    </row>
    <row r="159" spans="1:8" ht="19.5" customHeight="1">
      <c r="A159" s="66">
        <v>33441</v>
      </c>
      <c r="B159" s="66" t="s">
        <v>500</v>
      </c>
      <c r="C159" s="67">
        <v>0</v>
      </c>
      <c r="D159" s="67">
        <v>0</v>
      </c>
      <c r="E159" s="67">
        <v>277686000</v>
      </c>
      <c r="F159" s="67">
        <v>277686000</v>
      </c>
      <c r="G159" s="67">
        <v>0</v>
      </c>
      <c r="H159" s="67">
        <v>0</v>
      </c>
    </row>
    <row r="160" spans="1:8" ht="19.5" customHeight="1">
      <c r="A160" s="66">
        <v>33442</v>
      </c>
      <c r="B160" s="66" t="s">
        <v>501</v>
      </c>
      <c r="C160" s="67">
        <v>0</v>
      </c>
      <c r="D160" s="67">
        <v>0</v>
      </c>
      <c r="E160" s="67">
        <v>667874200</v>
      </c>
      <c r="F160" s="67">
        <v>667874200</v>
      </c>
      <c r="G160" s="67">
        <v>0</v>
      </c>
      <c r="H160" s="67">
        <v>0</v>
      </c>
    </row>
    <row r="161" spans="1:8" s="65" customFormat="1" ht="19.5" customHeight="1">
      <c r="A161" s="68">
        <v>335</v>
      </c>
      <c r="B161" s="68" t="s">
        <v>502</v>
      </c>
      <c r="C161" s="69">
        <v>0</v>
      </c>
      <c r="D161" s="69">
        <v>2760213778</v>
      </c>
      <c r="E161" s="69">
        <v>6158950035</v>
      </c>
      <c r="F161" s="69">
        <v>4865010899</v>
      </c>
      <c r="G161" s="69">
        <v>0</v>
      </c>
      <c r="H161" s="69">
        <v>1466274642</v>
      </c>
    </row>
    <row r="162" spans="1:8" ht="19.5" customHeight="1">
      <c r="A162" s="66">
        <v>3351</v>
      </c>
      <c r="B162" s="66" t="s">
        <v>503</v>
      </c>
      <c r="C162" s="67">
        <v>0</v>
      </c>
      <c r="D162" s="67">
        <v>2760213778</v>
      </c>
      <c r="E162" s="67">
        <v>6158950035</v>
      </c>
      <c r="F162" s="67">
        <v>4865010899</v>
      </c>
      <c r="G162" s="67">
        <v>0</v>
      </c>
      <c r="H162" s="67">
        <v>1466274642</v>
      </c>
    </row>
    <row r="163" spans="1:8" s="65" customFormat="1" ht="19.5" customHeight="1">
      <c r="A163" s="68">
        <v>338</v>
      </c>
      <c r="B163" s="68" t="s">
        <v>504</v>
      </c>
      <c r="C163" s="69">
        <v>37</v>
      </c>
      <c r="D163" s="69">
        <v>2587093396</v>
      </c>
      <c r="E163" s="69">
        <v>2315993108</v>
      </c>
      <c r="F163" s="69">
        <v>4051955174</v>
      </c>
      <c r="G163" s="69">
        <v>0</v>
      </c>
      <c r="H163" s="69">
        <v>4323055425</v>
      </c>
    </row>
    <row r="164" spans="1:8" ht="19.5" customHeight="1">
      <c r="A164" s="66">
        <v>3383</v>
      </c>
      <c r="B164" s="66" t="s">
        <v>505</v>
      </c>
      <c r="C164" s="67">
        <v>37</v>
      </c>
      <c r="D164" s="67">
        <v>0</v>
      </c>
      <c r="E164" s="67">
        <v>1055687331</v>
      </c>
      <c r="F164" s="67">
        <v>1055687368</v>
      </c>
      <c r="G164" s="67">
        <v>0</v>
      </c>
      <c r="H164" s="67">
        <v>0</v>
      </c>
    </row>
    <row r="165" spans="1:8" ht="19.5" customHeight="1">
      <c r="A165" s="66">
        <v>33831</v>
      </c>
      <c r="B165" s="66" t="s">
        <v>506</v>
      </c>
      <c r="C165" s="67">
        <v>37</v>
      </c>
      <c r="D165" s="67">
        <v>0</v>
      </c>
      <c r="E165" s="67">
        <v>1055687331</v>
      </c>
      <c r="F165" s="67">
        <v>1055687368</v>
      </c>
      <c r="G165" s="67">
        <v>0</v>
      </c>
      <c r="H165" s="67">
        <v>0</v>
      </c>
    </row>
    <row r="166" spans="1:8" ht="19.5" customHeight="1">
      <c r="A166" s="66">
        <v>3384</v>
      </c>
      <c r="B166" s="66" t="s">
        <v>507</v>
      </c>
      <c r="C166" s="67">
        <v>0</v>
      </c>
      <c r="D166" s="67">
        <v>0</v>
      </c>
      <c r="E166" s="67">
        <v>165004871</v>
      </c>
      <c r="F166" s="67">
        <v>165004871</v>
      </c>
      <c r="G166" s="67">
        <v>0</v>
      </c>
      <c r="H166" s="67">
        <v>0</v>
      </c>
    </row>
    <row r="167" spans="1:8" ht="19.5" customHeight="1">
      <c r="A167" s="66">
        <v>33841</v>
      </c>
      <c r="B167" s="66" t="s">
        <v>508</v>
      </c>
      <c r="C167" s="67">
        <v>0</v>
      </c>
      <c r="D167" s="67">
        <v>0</v>
      </c>
      <c r="E167" s="67">
        <v>165004871</v>
      </c>
      <c r="F167" s="67">
        <v>165004871</v>
      </c>
      <c r="G167" s="67">
        <v>0</v>
      </c>
      <c r="H167" s="67">
        <v>0</v>
      </c>
    </row>
    <row r="168" spans="1:8" ht="19.5" customHeight="1">
      <c r="A168" s="66">
        <v>3388</v>
      </c>
      <c r="B168" s="66" t="s">
        <v>504</v>
      </c>
      <c r="C168" s="67">
        <v>0</v>
      </c>
      <c r="D168" s="67">
        <v>2587093396</v>
      </c>
      <c r="E168" s="67">
        <v>1021965429</v>
      </c>
      <c r="F168" s="67">
        <v>2757927458</v>
      </c>
      <c r="G168" s="67">
        <v>0</v>
      </c>
      <c r="H168" s="67">
        <v>4323055425</v>
      </c>
    </row>
    <row r="169" spans="1:8" ht="19.5" customHeight="1">
      <c r="A169" s="66">
        <v>33881</v>
      </c>
      <c r="B169" s="66" t="s">
        <v>509</v>
      </c>
      <c r="C169" s="67">
        <v>0</v>
      </c>
      <c r="D169" s="67">
        <v>1867093396</v>
      </c>
      <c r="E169" s="67">
        <v>756965429</v>
      </c>
      <c r="F169" s="67">
        <v>2029927458</v>
      </c>
      <c r="G169" s="67">
        <v>0</v>
      </c>
      <c r="H169" s="67">
        <v>3140055425</v>
      </c>
    </row>
    <row r="170" spans="1:8" ht="19.5" customHeight="1">
      <c r="A170" s="66">
        <v>33882</v>
      </c>
      <c r="B170" s="66" t="s">
        <v>510</v>
      </c>
      <c r="C170" s="67">
        <v>0</v>
      </c>
      <c r="D170" s="67">
        <v>175000000</v>
      </c>
      <c r="E170" s="67">
        <v>108000000</v>
      </c>
      <c r="F170" s="67">
        <v>176000000</v>
      </c>
      <c r="G170" s="67">
        <v>0</v>
      </c>
      <c r="H170" s="67">
        <v>243000000</v>
      </c>
    </row>
    <row r="171" spans="1:8" ht="19.5" customHeight="1">
      <c r="A171" s="66">
        <v>33883</v>
      </c>
      <c r="B171" s="66" t="s">
        <v>511</v>
      </c>
      <c r="C171" s="67">
        <v>0</v>
      </c>
      <c r="D171" s="67">
        <v>545000000</v>
      </c>
      <c r="E171" s="67">
        <v>157000000</v>
      </c>
      <c r="F171" s="67">
        <v>552000000</v>
      </c>
      <c r="G171" s="67">
        <v>0</v>
      </c>
      <c r="H171" s="67">
        <v>940000000</v>
      </c>
    </row>
    <row r="172" spans="1:8" ht="19.5" customHeight="1">
      <c r="A172" s="66">
        <v>3389</v>
      </c>
      <c r="B172" s="66" t="s">
        <v>512</v>
      </c>
      <c r="C172" s="67">
        <v>0</v>
      </c>
      <c r="D172" s="67">
        <v>0</v>
      </c>
      <c r="E172" s="67">
        <v>73335477</v>
      </c>
      <c r="F172" s="67">
        <v>73335477</v>
      </c>
      <c r="G172" s="67">
        <v>0</v>
      </c>
      <c r="H172" s="67">
        <v>0</v>
      </c>
    </row>
    <row r="173" spans="1:8" ht="19.5" customHeight="1">
      <c r="A173" s="66">
        <v>33891</v>
      </c>
      <c r="B173" s="66" t="s">
        <v>513</v>
      </c>
      <c r="C173" s="67">
        <v>0</v>
      </c>
      <c r="D173" s="67">
        <v>0</v>
      </c>
      <c r="E173" s="67">
        <v>73335477</v>
      </c>
      <c r="F173" s="67">
        <v>73335477</v>
      </c>
      <c r="G173" s="67">
        <v>0</v>
      </c>
      <c r="H173" s="67">
        <v>0</v>
      </c>
    </row>
    <row r="174" spans="1:8" s="65" customFormat="1" ht="19.5" customHeight="1">
      <c r="A174" s="68">
        <v>341</v>
      </c>
      <c r="B174" s="68" t="s">
        <v>514</v>
      </c>
      <c r="C174" s="69">
        <v>0</v>
      </c>
      <c r="D174" s="69">
        <v>92169000000</v>
      </c>
      <c r="E174" s="69">
        <v>16779934028</v>
      </c>
      <c r="F174" s="69">
        <v>27881933000</v>
      </c>
      <c r="G174" s="69">
        <v>0</v>
      </c>
      <c r="H174" s="69">
        <v>103270998972</v>
      </c>
    </row>
    <row r="175" spans="1:8" ht="19.5" customHeight="1">
      <c r="A175" s="66">
        <v>3411</v>
      </c>
      <c r="B175" s="66" t="s">
        <v>515</v>
      </c>
      <c r="C175" s="67">
        <v>0</v>
      </c>
      <c r="D175" s="67">
        <v>92169000000</v>
      </c>
      <c r="E175" s="67">
        <v>16779934028</v>
      </c>
      <c r="F175" s="67">
        <v>27881933000</v>
      </c>
      <c r="G175" s="67">
        <v>0</v>
      </c>
      <c r="H175" s="67">
        <v>103270998972</v>
      </c>
    </row>
    <row r="176" spans="1:8" ht="19.5" customHeight="1">
      <c r="A176" s="66">
        <v>34111</v>
      </c>
      <c r="B176" s="66" t="s">
        <v>516</v>
      </c>
      <c r="C176" s="67">
        <v>0</v>
      </c>
      <c r="D176" s="67">
        <v>80444000000</v>
      </c>
      <c r="E176" s="67">
        <v>16779934028</v>
      </c>
      <c r="F176" s="67">
        <v>27881933000</v>
      </c>
      <c r="G176" s="67">
        <v>0</v>
      </c>
      <c r="H176" s="67">
        <v>91545998972</v>
      </c>
    </row>
    <row r="177" spans="1:8" ht="19.5" customHeight="1">
      <c r="A177" s="66">
        <v>34113</v>
      </c>
      <c r="B177" s="66" t="s">
        <v>517</v>
      </c>
      <c r="C177" s="67">
        <v>0</v>
      </c>
      <c r="D177" s="67">
        <v>11725000000</v>
      </c>
      <c r="E177" s="67">
        <v>0</v>
      </c>
      <c r="F177" s="67">
        <v>0</v>
      </c>
      <c r="G177" s="67">
        <v>0</v>
      </c>
      <c r="H177" s="67">
        <v>11725000000</v>
      </c>
    </row>
    <row r="178" spans="1:8" s="65" customFormat="1" ht="19.5" customHeight="1">
      <c r="A178" s="68">
        <v>342</v>
      </c>
      <c r="B178" s="68" t="s">
        <v>518</v>
      </c>
      <c r="C178" s="69">
        <v>0</v>
      </c>
      <c r="D178" s="69">
        <v>4970283765</v>
      </c>
      <c r="E178" s="69">
        <v>8840618600</v>
      </c>
      <c r="F178" s="69">
        <v>13841985005</v>
      </c>
      <c r="G178" s="69">
        <v>0</v>
      </c>
      <c r="H178" s="69">
        <v>9971650170</v>
      </c>
    </row>
    <row r="179" spans="1:8" ht="19.5" customHeight="1">
      <c r="A179" s="66">
        <v>3421</v>
      </c>
      <c r="B179" s="66" t="s">
        <v>519</v>
      </c>
      <c r="C179" s="67">
        <v>0</v>
      </c>
      <c r="D179" s="67">
        <v>3898299390</v>
      </c>
      <c r="E179" s="67">
        <v>7983031100</v>
      </c>
      <c r="F179" s="67">
        <v>13841985005</v>
      </c>
      <c r="G179" s="67">
        <v>0</v>
      </c>
      <c r="H179" s="67">
        <v>9757253295</v>
      </c>
    </row>
    <row r="180" spans="1:8" ht="19.5" customHeight="1">
      <c r="A180" s="66">
        <v>3423</v>
      </c>
      <c r="B180" s="66" t="s">
        <v>520</v>
      </c>
      <c r="C180" s="67">
        <v>0</v>
      </c>
      <c r="D180" s="67">
        <v>1071984375</v>
      </c>
      <c r="E180" s="67">
        <v>857587500</v>
      </c>
      <c r="F180" s="67">
        <v>0</v>
      </c>
      <c r="G180" s="67">
        <v>0</v>
      </c>
      <c r="H180" s="67">
        <v>214396875</v>
      </c>
    </row>
    <row r="181" spans="1:8" s="65" customFormat="1" ht="19.5" customHeight="1">
      <c r="A181" s="68">
        <v>344</v>
      </c>
      <c r="B181" s="68" t="s">
        <v>521</v>
      </c>
      <c r="C181" s="69">
        <v>0</v>
      </c>
      <c r="D181" s="69">
        <v>0</v>
      </c>
      <c r="E181" s="69">
        <v>0</v>
      </c>
      <c r="F181" s="69">
        <v>709731815</v>
      </c>
      <c r="G181" s="69">
        <v>0</v>
      </c>
      <c r="H181" s="69">
        <v>709731815</v>
      </c>
    </row>
    <row r="182" spans="1:8" ht="19.5" customHeight="1">
      <c r="A182" s="66">
        <v>3441</v>
      </c>
      <c r="B182" s="66" t="s">
        <v>522</v>
      </c>
      <c r="C182" s="67">
        <v>0</v>
      </c>
      <c r="D182" s="67">
        <v>0</v>
      </c>
      <c r="E182" s="67">
        <v>0</v>
      </c>
      <c r="F182" s="67">
        <v>709731815</v>
      </c>
      <c r="G182" s="67">
        <v>0</v>
      </c>
      <c r="H182" s="67">
        <v>709731815</v>
      </c>
    </row>
    <row r="183" spans="1:8" s="65" customFormat="1" ht="19.5" customHeight="1">
      <c r="A183" s="68">
        <v>353</v>
      </c>
      <c r="B183" s="68" t="s">
        <v>523</v>
      </c>
      <c r="C183" s="69">
        <v>0</v>
      </c>
      <c r="D183" s="69">
        <v>12648083</v>
      </c>
      <c r="E183" s="69">
        <v>69251400</v>
      </c>
      <c r="F183" s="69">
        <v>69251400</v>
      </c>
      <c r="G183" s="69">
        <v>0</v>
      </c>
      <c r="H183" s="69">
        <v>12648083</v>
      </c>
    </row>
    <row r="184" spans="1:8" ht="19.5" customHeight="1">
      <c r="A184" s="66">
        <v>3531</v>
      </c>
      <c r="B184" s="66" t="s">
        <v>524</v>
      </c>
      <c r="C184" s="67">
        <v>0</v>
      </c>
      <c r="D184" s="67">
        <v>0</v>
      </c>
      <c r="E184" s="67">
        <v>28400000</v>
      </c>
      <c r="F184" s="67">
        <v>40851400</v>
      </c>
      <c r="G184" s="67">
        <v>0</v>
      </c>
      <c r="H184" s="67">
        <v>12451400</v>
      </c>
    </row>
    <row r="185" spans="1:8" ht="19.5" customHeight="1">
      <c r="A185" s="66">
        <v>3532</v>
      </c>
      <c r="B185" s="66" t="s">
        <v>525</v>
      </c>
      <c r="C185" s="67">
        <v>0</v>
      </c>
      <c r="D185" s="67">
        <v>12648083</v>
      </c>
      <c r="E185" s="67">
        <v>40851400</v>
      </c>
      <c r="F185" s="67">
        <v>28400000</v>
      </c>
      <c r="G185" s="67">
        <v>0</v>
      </c>
      <c r="H185" s="67">
        <v>196683</v>
      </c>
    </row>
    <row r="186" spans="1:8" s="65" customFormat="1" ht="19.5" customHeight="1">
      <c r="A186" s="68">
        <v>411</v>
      </c>
      <c r="B186" s="68" t="s">
        <v>526</v>
      </c>
      <c r="C186" s="69">
        <v>0</v>
      </c>
      <c r="D186" s="69">
        <v>136000000000</v>
      </c>
      <c r="E186" s="69">
        <v>0</v>
      </c>
      <c r="F186" s="69">
        <v>0</v>
      </c>
      <c r="G186" s="69">
        <v>0</v>
      </c>
      <c r="H186" s="69">
        <v>136000000000</v>
      </c>
    </row>
    <row r="187" spans="1:8" ht="19.5" customHeight="1">
      <c r="A187" s="66">
        <v>4111</v>
      </c>
      <c r="B187" s="66" t="s">
        <v>527</v>
      </c>
      <c r="C187" s="67">
        <v>0</v>
      </c>
      <c r="D187" s="67">
        <v>136000000000</v>
      </c>
      <c r="E187" s="67">
        <v>0</v>
      </c>
      <c r="F187" s="67">
        <v>0</v>
      </c>
      <c r="G187" s="67">
        <v>0</v>
      </c>
      <c r="H187" s="67">
        <v>136000000000</v>
      </c>
    </row>
    <row r="188" spans="1:8" ht="19.5" customHeight="1">
      <c r="A188" s="66">
        <v>41111</v>
      </c>
      <c r="B188" s="66" t="s">
        <v>528</v>
      </c>
      <c r="C188" s="67">
        <v>0</v>
      </c>
      <c r="D188" s="67">
        <v>126000000000</v>
      </c>
      <c r="E188" s="67">
        <v>0</v>
      </c>
      <c r="F188" s="67">
        <v>0</v>
      </c>
      <c r="G188" s="67">
        <v>0</v>
      </c>
      <c r="H188" s="67">
        <v>126000000000</v>
      </c>
    </row>
    <row r="189" spans="1:8" ht="19.5" customHeight="1">
      <c r="A189" s="66">
        <v>41113</v>
      </c>
      <c r="B189" s="66" t="s">
        <v>529</v>
      </c>
      <c r="C189" s="67">
        <v>0</v>
      </c>
      <c r="D189" s="67">
        <v>10000000000</v>
      </c>
      <c r="E189" s="67">
        <v>0</v>
      </c>
      <c r="F189" s="67">
        <v>0</v>
      </c>
      <c r="G189" s="67">
        <v>0</v>
      </c>
      <c r="H189" s="67">
        <v>10000000000</v>
      </c>
    </row>
    <row r="190" spans="1:8" s="65" customFormat="1" ht="19.5" customHeight="1">
      <c r="A190" s="68">
        <v>413</v>
      </c>
      <c r="B190" s="68" t="s">
        <v>530</v>
      </c>
      <c r="C190" s="69">
        <v>0</v>
      </c>
      <c r="D190" s="69">
        <v>0</v>
      </c>
      <c r="E190" s="69">
        <v>68883</v>
      </c>
      <c r="F190" s="69">
        <v>68883</v>
      </c>
      <c r="G190" s="69">
        <v>0</v>
      </c>
      <c r="H190" s="69">
        <v>0</v>
      </c>
    </row>
    <row r="191" spans="1:8" ht="19.5" customHeight="1">
      <c r="A191" s="66">
        <v>4131</v>
      </c>
      <c r="B191" s="66" t="s">
        <v>531</v>
      </c>
      <c r="C191" s="67">
        <v>0</v>
      </c>
      <c r="D191" s="67">
        <v>0</v>
      </c>
      <c r="E191" s="67">
        <v>68883</v>
      </c>
      <c r="F191" s="67">
        <v>68883</v>
      </c>
      <c r="G191" s="67">
        <v>0</v>
      </c>
      <c r="H191" s="67">
        <v>0</v>
      </c>
    </row>
    <row r="192" spans="1:8" s="65" customFormat="1" ht="19.5" customHeight="1">
      <c r="A192" s="68">
        <v>415</v>
      </c>
      <c r="B192" s="68" t="s">
        <v>532</v>
      </c>
      <c r="C192" s="69">
        <v>0</v>
      </c>
      <c r="D192" s="69">
        <v>300000000</v>
      </c>
      <c r="E192" s="69">
        <v>0</v>
      </c>
      <c r="F192" s="69">
        <v>0</v>
      </c>
      <c r="G192" s="69">
        <v>0</v>
      </c>
      <c r="H192" s="69">
        <v>300000000</v>
      </c>
    </row>
    <row r="193" spans="1:8" ht="19.5" customHeight="1">
      <c r="A193" s="66">
        <v>4151</v>
      </c>
      <c r="B193" s="66" t="s">
        <v>533</v>
      </c>
      <c r="C193" s="67">
        <v>0</v>
      </c>
      <c r="D193" s="67">
        <v>300000000</v>
      </c>
      <c r="E193" s="67">
        <v>0</v>
      </c>
      <c r="F193" s="67">
        <v>0</v>
      </c>
      <c r="G193" s="67">
        <v>0</v>
      </c>
      <c r="H193" s="67">
        <v>300000000</v>
      </c>
    </row>
    <row r="194" spans="1:8" s="65" customFormat="1" ht="19.5" customHeight="1">
      <c r="A194" s="68">
        <v>419</v>
      </c>
      <c r="B194" s="68" t="s">
        <v>534</v>
      </c>
      <c r="C194" s="69">
        <v>2819118330</v>
      </c>
      <c r="D194" s="69">
        <v>0</v>
      </c>
      <c r="E194" s="69">
        <v>2969294450</v>
      </c>
      <c r="F194" s="69">
        <v>0</v>
      </c>
      <c r="G194" s="69">
        <v>5788412780</v>
      </c>
      <c r="H194" s="69">
        <v>0</v>
      </c>
    </row>
    <row r="195" spans="1:8" ht="19.5" customHeight="1">
      <c r="A195" s="66">
        <v>4191</v>
      </c>
      <c r="B195" s="66" t="s">
        <v>535</v>
      </c>
      <c r="C195" s="67">
        <v>2819118330</v>
      </c>
      <c r="D195" s="67">
        <v>0</v>
      </c>
      <c r="E195" s="67">
        <v>2969294450</v>
      </c>
      <c r="F195" s="67">
        <v>0</v>
      </c>
      <c r="G195" s="67">
        <v>5788412780</v>
      </c>
      <c r="H195" s="67">
        <v>0</v>
      </c>
    </row>
    <row r="196" spans="1:8" s="65" customFormat="1" ht="19.5" customHeight="1">
      <c r="A196" s="68">
        <v>421</v>
      </c>
      <c r="B196" s="68" t="s">
        <v>536</v>
      </c>
      <c r="C196" s="69">
        <v>2951291675</v>
      </c>
      <c r="D196" s="69">
        <v>8787428734</v>
      </c>
      <c r="E196" s="69">
        <v>9536721782</v>
      </c>
      <c r="F196" s="69">
        <v>6602272629</v>
      </c>
      <c r="G196" s="69">
        <v>2055111402</v>
      </c>
      <c r="H196" s="69">
        <v>4956799308</v>
      </c>
    </row>
    <row r="197" spans="1:8" ht="19.5" customHeight="1">
      <c r="A197" s="66">
        <v>4211</v>
      </c>
      <c r="B197" s="66" t="s">
        <v>537</v>
      </c>
      <c r="C197" s="67">
        <v>0</v>
      </c>
      <c r="D197" s="67">
        <v>8227589942</v>
      </c>
      <c r="E197" s="67">
        <v>4345490276</v>
      </c>
      <c r="F197" s="67">
        <v>567197935</v>
      </c>
      <c r="G197" s="67">
        <v>0</v>
      </c>
      <c r="H197" s="67">
        <v>4449297601</v>
      </c>
    </row>
    <row r="198" spans="1:8" ht="19.5" customHeight="1">
      <c r="A198" s="66">
        <v>4212</v>
      </c>
      <c r="B198" s="66" t="s">
        <v>538</v>
      </c>
      <c r="C198" s="67">
        <v>0</v>
      </c>
      <c r="D198" s="67">
        <v>155439921</v>
      </c>
      <c r="E198" s="67">
        <v>897077692</v>
      </c>
      <c r="F198" s="67">
        <v>586906589</v>
      </c>
      <c r="G198" s="67">
        <v>154731182</v>
      </c>
      <c r="H198" s="67">
        <v>0</v>
      </c>
    </row>
    <row r="199" spans="1:8" ht="19.5" customHeight="1">
      <c r="A199" s="66">
        <v>4213</v>
      </c>
      <c r="B199" s="66" t="s">
        <v>539</v>
      </c>
      <c r="C199" s="67">
        <v>2951291675</v>
      </c>
      <c r="D199" s="67">
        <v>0</v>
      </c>
      <c r="E199" s="67">
        <v>4100079948</v>
      </c>
      <c r="F199" s="67">
        <v>5150991403</v>
      </c>
      <c r="G199" s="67">
        <v>1900380220</v>
      </c>
      <c r="H199" s="67">
        <v>0</v>
      </c>
    </row>
    <row r="200" spans="1:8" ht="19.5" customHeight="1">
      <c r="A200" s="66">
        <v>4214</v>
      </c>
      <c r="B200" s="66" t="s">
        <v>540</v>
      </c>
      <c r="C200" s="67">
        <v>0</v>
      </c>
      <c r="D200" s="67">
        <v>404398871</v>
      </c>
      <c r="E200" s="67">
        <v>194073866</v>
      </c>
      <c r="F200" s="67">
        <v>297176702</v>
      </c>
      <c r="G200" s="67">
        <v>0</v>
      </c>
      <c r="H200" s="67">
        <v>507501707</v>
      </c>
    </row>
    <row r="201" spans="1:8" s="65" customFormat="1" ht="19.5" customHeight="1">
      <c r="A201" s="68">
        <v>511</v>
      </c>
      <c r="B201" s="68" t="s">
        <v>541</v>
      </c>
      <c r="C201" s="69">
        <v>0</v>
      </c>
      <c r="D201" s="69">
        <v>0</v>
      </c>
      <c r="E201" s="69">
        <v>146188367745</v>
      </c>
      <c r="F201" s="69">
        <v>146188367745</v>
      </c>
      <c r="G201" s="69">
        <v>0</v>
      </c>
      <c r="H201" s="69">
        <v>0</v>
      </c>
    </row>
    <row r="202" spans="1:8" ht="19.5" customHeight="1">
      <c r="A202" s="66">
        <v>5111</v>
      </c>
      <c r="B202" s="66" t="s">
        <v>542</v>
      </c>
      <c r="C202" s="67">
        <v>0</v>
      </c>
      <c r="D202" s="67">
        <v>0</v>
      </c>
      <c r="E202" s="67">
        <v>1716657545</v>
      </c>
      <c r="F202" s="67">
        <v>1716657545</v>
      </c>
      <c r="G202" s="67">
        <v>0</v>
      </c>
      <c r="H202" s="67">
        <v>0</v>
      </c>
    </row>
    <row r="203" spans="1:8" ht="19.5" customHeight="1">
      <c r="A203" s="66">
        <v>51111</v>
      </c>
      <c r="B203" s="66" t="s">
        <v>543</v>
      </c>
      <c r="C203" s="67">
        <v>0</v>
      </c>
      <c r="D203" s="67">
        <v>0</v>
      </c>
      <c r="E203" s="67">
        <v>1716657545</v>
      </c>
      <c r="F203" s="67">
        <v>1716657545</v>
      </c>
      <c r="G203" s="67">
        <v>0</v>
      </c>
      <c r="H203" s="67">
        <v>0</v>
      </c>
    </row>
    <row r="204" spans="1:8" ht="19.5" customHeight="1">
      <c r="A204" s="66">
        <v>5113</v>
      </c>
      <c r="B204" s="66" t="s">
        <v>544</v>
      </c>
      <c r="C204" s="67">
        <v>0</v>
      </c>
      <c r="D204" s="67">
        <v>0</v>
      </c>
      <c r="E204" s="67">
        <v>144471710200</v>
      </c>
      <c r="F204" s="67">
        <v>144471710200</v>
      </c>
      <c r="G204" s="67">
        <v>0</v>
      </c>
      <c r="H204" s="67">
        <v>0</v>
      </c>
    </row>
    <row r="205" spans="1:8" ht="19.5" customHeight="1">
      <c r="A205" s="66">
        <v>51131</v>
      </c>
      <c r="B205" s="66" t="s">
        <v>545</v>
      </c>
      <c r="C205" s="67">
        <v>0</v>
      </c>
      <c r="D205" s="67">
        <v>0</v>
      </c>
      <c r="E205" s="67">
        <v>99291774841</v>
      </c>
      <c r="F205" s="67">
        <v>99291774841</v>
      </c>
      <c r="G205" s="67">
        <v>0</v>
      </c>
      <c r="H205" s="67">
        <v>0</v>
      </c>
    </row>
    <row r="206" spans="1:8" ht="19.5" customHeight="1">
      <c r="A206" s="66">
        <v>51132</v>
      </c>
      <c r="B206" s="66" t="s">
        <v>546</v>
      </c>
      <c r="C206" s="67">
        <v>0</v>
      </c>
      <c r="D206" s="67">
        <v>0</v>
      </c>
      <c r="E206" s="67">
        <v>3741120000</v>
      </c>
      <c r="F206" s="67">
        <v>3741120000</v>
      </c>
      <c r="G206" s="67">
        <v>0</v>
      </c>
      <c r="H206" s="67">
        <v>0</v>
      </c>
    </row>
    <row r="207" spans="1:8" ht="19.5" customHeight="1">
      <c r="A207" s="66">
        <v>51133</v>
      </c>
      <c r="B207" s="66" t="s">
        <v>547</v>
      </c>
      <c r="C207" s="67">
        <v>0</v>
      </c>
      <c r="D207" s="67">
        <v>0</v>
      </c>
      <c r="E207" s="67">
        <v>32908784000</v>
      </c>
      <c r="F207" s="67">
        <v>32908784000</v>
      </c>
      <c r="G207" s="67">
        <v>0</v>
      </c>
      <c r="H207" s="67">
        <v>0</v>
      </c>
    </row>
    <row r="208" spans="1:8" ht="19.5" customHeight="1">
      <c r="A208" s="66">
        <v>51134</v>
      </c>
      <c r="B208" s="66" t="s">
        <v>548</v>
      </c>
      <c r="C208" s="67">
        <v>0</v>
      </c>
      <c r="D208" s="67">
        <v>0</v>
      </c>
      <c r="E208" s="67">
        <v>3551563181</v>
      </c>
      <c r="F208" s="67">
        <v>3551563181</v>
      </c>
      <c r="G208" s="67">
        <v>0</v>
      </c>
      <c r="H208" s="67">
        <v>0</v>
      </c>
    </row>
    <row r="209" spans="1:8" ht="19.5" customHeight="1">
      <c r="A209" s="66">
        <v>51135</v>
      </c>
      <c r="B209" s="66" t="s">
        <v>549</v>
      </c>
      <c r="C209" s="67">
        <v>0</v>
      </c>
      <c r="D209" s="67">
        <v>0</v>
      </c>
      <c r="E209" s="67">
        <v>4978468178</v>
      </c>
      <c r="F209" s="67">
        <v>4978468178</v>
      </c>
      <c r="G209" s="67">
        <v>0</v>
      </c>
      <c r="H209" s="67">
        <v>0</v>
      </c>
    </row>
    <row r="210" spans="1:8" s="65" customFormat="1" ht="19.5" customHeight="1">
      <c r="A210" s="68">
        <v>515</v>
      </c>
      <c r="B210" s="68" t="s">
        <v>550</v>
      </c>
      <c r="C210" s="69">
        <v>0</v>
      </c>
      <c r="D210" s="69">
        <v>0</v>
      </c>
      <c r="E210" s="69">
        <v>2385222413</v>
      </c>
      <c r="F210" s="69">
        <v>2385222413</v>
      </c>
      <c r="G210" s="69">
        <v>0</v>
      </c>
      <c r="H210" s="69">
        <v>0</v>
      </c>
    </row>
    <row r="211" spans="1:8" ht="19.5" customHeight="1">
      <c r="A211" s="66">
        <v>5151</v>
      </c>
      <c r="B211" s="66" t="s">
        <v>551</v>
      </c>
      <c r="C211" s="67">
        <v>0</v>
      </c>
      <c r="D211" s="67">
        <v>0</v>
      </c>
      <c r="E211" s="67">
        <v>2128555413</v>
      </c>
      <c r="F211" s="67">
        <v>2128555413</v>
      </c>
      <c r="G211" s="67">
        <v>0</v>
      </c>
      <c r="H211" s="67">
        <v>0</v>
      </c>
    </row>
    <row r="212" spans="1:8" ht="19.5" customHeight="1">
      <c r="A212" s="66">
        <v>5153</v>
      </c>
      <c r="B212" s="66" t="s">
        <v>552</v>
      </c>
      <c r="C212" s="67">
        <v>0</v>
      </c>
      <c r="D212" s="67">
        <v>0</v>
      </c>
      <c r="E212" s="67">
        <v>256667000</v>
      </c>
      <c r="F212" s="67">
        <v>256667000</v>
      </c>
      <c r="G212" s="67">
        <v>0</v>
      </c>
      <c r="H212" s="67">
        <v>0</v>
      </c>
    </row>
    <row r="213" spans="1:8" s="65" customFormat="1" ht="19.5" customHeight="1">
      <c r="A213" s="68">
        <v>632</v>
      </c>
      <c r="B213" s="68" t="s">
        <v>553</v>
      </c>
      <c r="C213" s="69">
        <v>0</v>
      </c>
      <c r="D213" s="69">
        <v>0</v>
      </c>
      <c r="E213" s="69">
        <v>116807928133</v>
      </c>
      <c r="F213" s="69">
        <v>116807928133</v>
      </c>
      <c r="G213" s="69">
        <v>0</v>
      </c>
      <c r="H213" s="69">
        <v>0</v>
      </c>
    </row>
    <row r="214" spans="1:8" ht="19.5" customHeight="1">
      <c r="A214" s="66">
        <v>6321</v>
      </c>
      <c r="B214" s="66" t="s">
        <v>554</v>
      </c>
      <c r="C214" s="67">
        <v>0</v>
      </c>
      <c r="D214" s="67">
        <v>0</v>
      </c>
      <c r="E214" s="67">
        <v>80644136308</v>
      </c>
      <c r="F214" s="67">
        <v>80644136308</v>
      </c>
      <c r="G214" s="67">
        <v>0</v>
      </c>
      <c r="H214" s="67">
        <v>0</v>
      </c>
    </row>
    <row r="215" spans="1:8" ht="19.5" customHeight="1">
      <c r="A215" s="66">
        <v>6322</v>
      </c>
      <c r="B215" s="66" t="s">
        <v>555</v>
      </c>
      <c r="C215" s="67">
        <v>0</v>
      </c>
      <c r="D215" s="67">
        <v>0</v>
      </c>
      <c r="E215" s="67">
        <v>2763438604</v>
      </c>
      <c r="F215" s="67">
        <v>2763438604</v>
      </c>
      <c r="G215" s="67">
        <v>0</v>
      </c>
      <c r="H215" s="67">
        <v>0</v>
      </c>
    </row>
    <row r="216" spans="1:8" ht="19.5" customHeight="1">
      <c r="A216" s="66">
        <v>6323</v>
      </c>
      <c r="B216" s="66" t="s">
        <v>556</v>
      </c>
      <c r="C216" s="67">
        <v>0</v>
      </c>
      <c r="D216" s="67">
        <v>0</v>
      </c>
      <c r="E216" s="67">
        <v>30714226766</v>
      </c>
      <c r="F216" s="67">
        <v>30714226766</v>
      </c>
      <c r="G216" s="67">
        <v>0</v>
      </c>
      <c r="H216" s="67">
        <v>0</v>
      </c>
    </row>
    <row r="217" spans="1:8" ht="19.5" customHeight="1">
      <c r="A217" s="66">
        <v>6324</v>
      </c>
      <c r="B217" s="66" t="s">
        <v>557</v>
      </c>
      <c r="C217" s="67">
        <v>0</v>
      </c>
      <c r="D217" s="67">
        <v>0</v>
      </c>
      <c r="E217" s="67">
        <v>2686126455</v>
      </c>
      <c r="F217" s="67">
        <v>2686126455</v>
      </c>
      <c r="G217" s="67">
        <v>0</v>
      </c>
      <c r="H217" s="67">
        <v>0</v>
      </c>
    </row>
    <row r="218" spans="1:8" s="65" customFormat="1" ht="19.5" customHeight="1">
      <c r="A218" s="68">
        <v>635</v>
      </c>
      <c r="B218" s="68" t="s">
        <v>558</v>
      </c>
      <c r="C218" s="69">
        <v>0</v>
      </c>
      <c r="D218" s="69">
        <v>0</v>
      </c>
      <c r="E218" s="69">
        <v>16403847078</v>
      </c>
      <c r="F218" s="69">
        <v>16403847078</v>
      </c>
      <c r="G218" s="69">
        <v>0</v>
      </c>
      <c r="H218" s="69">
        <v>0</v>
      </c>
    </row>
    <row r="219" spans="1:8" ht="19.5" customHeight="1">
      <c r="A219" s="66">
        <v>6351</v>
      </c>
      <c r="B219" s="66" t="s">
        <v>559</v>
      </c>
      <c r="C219" s="67">
        <v>0</v>
      </c>
      <c r="D219" s="67">
        <v>0</v>
      </c>
      <c r="E219" s="67">
        <v>16014366601</v>
      </c>
      <c r="F219" s="67">
        <v>16014366601</v>
      </c>
      <c r="G219" s="67">
        <v>0</v>
      </c>
      <c r="H219" s="67">
        <v>0</v>
      </c>
    </row>
    <row r="220" spans="1:8" ht="19.5" customHeight="1">
      <c r="A220" s="66">
        <v>6353</v>
      </c>
      <c r="B220" s="66" t="s">
        <v>560</v>
      </c>
      <c r="C220" s="67">
        <v>0</v>
      </c>
      <c r="D220" s="67">
        <v>0</v>
      </c>
      <c r="E220" s="67">
        <v>385416882</v>
      </c>
      <c r="F220" s="67">
        <v>385416882</v>
      </c>
      <c r="G220" s="67">
        <v>0</v>
      </c>
      <c r="H220" s="67">
        <v>0</v>
      </c>
    </row>
    <row r="221" spans="1:8" ht="19.5" customHeight="1">
      <c r="A221" s="66">
        <v>6354</v>
      </c>
      <c r="B221" s="66" t="s">
        <v>561</v>
      </c>
      <c r="C221" s="67">
        <v>0</v>
      </c>
      <c r="D221" s="67">
        <v>0</v>
      </c>
      <c r="E221" s="67">
        <v>4063595</v>
      </c>
      <c r="F221" s="67">
        <v>4063595</v>
      </c>
      <c r="G221" s="67">
        <v>0</v>
      </c>
      <c r="H221" s="67">
        <v>0</v>
      </c>
    </row>
    <row r="222" spans="1:8" s="65" customFormat="1" ht="19.5" customHeight="1">
      <c r="A222" s="68">
        <v>642</v>
      </c>
      <c r="B222" s="68" t="s">
        <v>562</v>
      </c>
      <c r="C222" s="69">
        <v>0</v>
      </c>
      <c r="D222" s="69">
        <v>0</v>
      </c>
      <c r="E222" s="69">
        <v>19210400505</v>
      </c>
      <c r="F222" s="69">
        <v>19210400505</v>
      </c>
      <c r="G222" s="69">
        <v>0</v>
      </c>
      <c r="H222" s="69">
        <v>0</v>
      </c>
    </row>
    <row r="223" spans="1:8" ht="19.5" customHeight="1">
      <c r="A223" s="66">
        <v>6421</v>
      </c>
      <c r="B223" s="66" t="s">
        <v>563</v>
      </c>
      <c r="C223" s="67">
        <v>0</v>
      </c>
      <c r="D223" s="67">
        <v>0</v>
      </c>
      <c r="E223" s="67">
        <v>17125898474</v>
      </c>
      <c r="F223" s="67">
        <v>17125898474</v>
      </c>
      <c r="G223" s="67">
        <v>0</v>
      </c>
      <c r="H223" s="67">
        <v>0</v>
      </c>
    </row>
    <row r="224" spans="1:8" ht="19.5" customHeight="1">
      <c r="A224" s="66">
        <v>6422</v>
      </c>
      <c r="B224" s="66" t="s">
        <v>564</v>
      </c>
      <c r="C224" s="67">
        <v>0</v>
      </c>
      <c r="D224" s="67">
        <v>0</v>
      </c>
      <c r="E224" s="67">
        <v>372961019</v>
      </c>
      <c r="F224" s="67">
        <v>372961019</v>
      </c>
      <c r="G224" s="67">
        <v>0</v>
      </c>
      <c r="H224" s="67">
        <v>0</v>
      </c>
    </row>
    <row r="225" spans="1:8" ht="19.5" customHeight="1">
      <c r="A225" s="66">
        <v>6423</v>
      </c>
      <c r="B225" s="66" t="s">
        <v>565</v>
      </c>
      <c r="C225" s="67">
        <v>0</v>
      </c>
      <c r="D225" s="67">
        <v>0</v>
      </c>
      <c r="E225" s="67">
        <v>985761717</v>
      </c>
      <c r="F225" s="67">
        <v>985761717</v>
      </c>
      <c r="G225" s="67">
        <v>0</v>
      </c>
      <c r="H225" s="67">
        <v>0</v>
      </c>
    </row>
    <row r="226" spans="1:8" ht="19.5" customHeight="1">
      <c r="A226" s="66">
        <v>6424</v>
      </c>
      <c r="B226" s="66" t="s">
        <v>566</v>
      </c>
      <c r="C226" s="67">
        <v>0</v>
      </c>
      <c r="D226" s="67">
        <v>0</v>
      </c>
      <c r="E226" s="67">
        <v>725779295</v>
      </c>
      <c r="F226" s="67">
        <v>725779295</v>
      </c>
      <c r="G226" s="67">
        <v>0</v>
      </c>
      <c r="H226" s="67">
        <v>0</v>
      </c>
    </row>
    <row r="227" spans="1:8" s="65" customFormat="1" ht="19.5" customHeight="1">
      <c r="A227" s="68">
        <v>711</v>
      </c>
      <c r="B227" s="68" t="s">
        <v>567</v>
      </c>
      <c r="C227" s="69">
        <v>0</v>
      </c>
      <c r="D227" s="69">
        <v>0</v>
      </c>
      <c r="E227" s="69">
        <v>5100681501</v>
      </c>
      <c r="F227" s="69">
        <v>5100681501</v>
      </c>
      <c r="G227" s="69">
        <v>0</v>
      </c>
      <c r="H227" s="69">
        <v>0</v>
      </c>
    </row>
    <row r="228" spans="1:8" ht="19.5" customHeight="1">
      <c r="A228" s="66">
        <v>7111</v>
      </c>
      <c r="B228" s="66" t="s">
        <v>568</v>
      </c>
      <c r="C228" s="67">
        <v>0</v>
      </c>
      <c r="D228" s="67">
        <v>0</v>
      </c>
      <c r="E228" s="67">
        <v>5031620501</v>
      </c>
      <c r="F228" s="67">
        <v>5031620501</v>
      </c>
      <c r="G228" s="67">
        <v>0</v>
      </c>
      <c r="H228" s="67">
        <v>0</v>
      </c>
    </row>
    <row r="229" spans="1:8" ht="19.5" customHeight="1">
      <c r="A229" s="66">
        <v>71111</v>
      </c>
      <c r="B229" s="66" t="s">
        <v>568</v>
      </c>
      <c r="C229" s="67">
        <v>0</v>
      </c>
      <c r="D229" s="67">
        <v>0</v>
      </c>
      <c r="E229" s="67">
        <v>1111638684</v>
      </c>
      <c r="F229" s="67">
        <v>1111638684</v>
      </c>
      <c r="G229" s="67">
        <v>0</v>
      </c>
      <c r="H229" s="67">
        <v>0</v>
      </c>
    </row>
    <row r="230" spans="1:8" ht="19.5" customHeight="1">
      <c r="A230" s="66">
        <v>71112</v>
      </c>
      <c r="B230" s="66" t="s">
        <v>569</v>
      </c>
      <c r="C230" s="67">
        <v>0</v>
      </c>
      <c r="D230" s="67">
        <v>0</v>
      </c>
      <c r="E230" s="67">
        <v>3919981817</v>
      </c>
      <c r="F230" s="67">
        <v>3919981817</v>
      </c>
      <c r="G230" s="67">
        <v>0</v>
      </c>
      <c r="H230" s="67">
        <v>0</v>
      </c>
    </row>
    <row r="231" spans="1:8" ht="19.5" customHeight="1">
      <c r="A231" s="66">
        <v>7113</v>
      </c>
      <c r="B231" s="66" t="s">
        <v>570</v>
      </c>
      <c r="C231" s="67">
        <v>0</v>
      </c>
      <c r="D231" s="67">
        <v>0</v>
      </c>
      <c r="E231" s="67">
        <v>69061000</v>
      </c>
      <c r="F231" s="67">
        <v>69061000</v>
      </c>
      <c r="G231" s="67">
        <v>0</v>
      </c>
      <c r="H231" s="67">
        <v>0</v>
      </c>
    </row>
    <row r="232" spans="1:8" ht="19.5" customHeight="1">
      <c r="A232" s="66">
        <v>71131</v>
      </c>
      <c r="B232" s="66" t="s">
        <v>570</v>
      </c>
      <c r="C232" s="67">
        <v>0</v>
      </c>
      <c r="D232" s="67">
        <v>0</v>
      </c>
      <c r="E232" s="67">
        <v>69061000</v>
      </c>
      <c r="F232" s="67">
        <v>69061000</v>
      </c>
      <c r="G232" s="67">
        <v>0</v>
      </c>
      <c r="H232" s="67">
        <v>0</v>
      </c>
    </row>
    <row r="233" spans="1:8" s="65" customFormat="1" ht="19.5" customHeight="1">
      <c r="A233" s="68">
        <v>811</v>
      </c>
      <c r="B233" s="68" t="s">
        <v>571</v>
      </c>
      <c r="C233" s="69">
        <v>0</v>
      </c>
      <c r="D233" s="69">
        <v>0</v>
      </c>
      <c r="E233" s="69">
        <v>8055558536</v>
      </c>
      <c r="F233" s="69">
        <v>8055558536</v>
      </c>
      <c r="G233" s="69">
        <v>0</v>
      </c>
      <c r="H233" s="69">
        <v>0</v>
      </c>
    </row>
    <row r="234" spans="1:8" ht="19.5" customHeight="1">
      <c r="A234" s="66">
        <v>8111</v>
      </c>
      <c r="B234" s="66" t="s">
        <v>572</v>
      </c>
      <c r="C234" s="67">
        <v>0</v>
      </c>
      <c r="D234" s="67">
        <v>0</v>
      </c>
      <c r="E234" s="67">
        <v>3529897622</v>
      </c>
      <c r="F234" s="67">
        <v>3529897622</v>
      </c>
      <c r="G234" s="67">
        <v>0</v>
      </c>
      <c r="H234" s="67">
        <v>0</v>
      </c>
    </row>
    <row r="235" spans="1:8" ht="19.5" customHeight="1">
      <c r="A235" s="66">
        <v>8112</v>
      </c>
      <c r="B235" s="66" t="s">
        <v>573</v>
      </c>
      <c r="C235" s="67">
        <v>0</v>
      </c>
      <c r="D235" s="67">
        <v>0</v>
      </c>
      <c r="E235" s="67">
        <v>882957180</v>
      </c>
      <c r="F235" s="67">
        <v>882957180</v>
      </c>
      <c r="G235" s="67">
        <v>0</v>
      </c>
      <c r="H235" s="67">
        <v>0</v>
      </c>
    </row>
    <row r="236" spans="1:8" ht="19.5" customHeight="1">
      <c r="A236" s="66">
        <v>8113</v>
      </c>
      <c r="B236" s="66" t="s">
        <v>574</v>
      </c>
      <c r="C236" s="67">
        <v>0</v>
      </c>
      <c r="D236" s="67">
        <v>0</v>
      </c>
      <c r="E236" s="67">
        <v>89255180</v>
      </c>
      <c r="F236" s="67">
        <v>89255180</v>
      </c>
      <c r="G236" s="67">
        <v>0</v>
      </c>
      <c r="H236" s="67">
        <v>0</v>
      </c>
    </row>
    <row r="237" spans="1:8" ht="19.5" customHeight="1">
      <c r="A237" s="66">
        <v>8114</v>
      </c>
      <c r="B237" s="66" t="s">
        <v>575</v>
      </c>
      <c r="C237" s="67">
        <v>0</v>
      </c>
      <c r="D237" s="67">
        <v>0</v>
      </c>
      <c r="E237" s="67">
        <v>12200000</v>
      </c>
      <c r="F237" s="67">
        <v>12200000</v>
      </c>
      <c r="G237" s="67">
        <v>0</v>
      </c>
      <c r="H237" s="67">
        <v>0</v>
      </c>
    </row>
    <row r="238" spans="1:8" ht="19.5" customHeight="1">
      <c r="A238" s="66">
        <v>8115</v>
      </c>
      <c r="B238" s="66" t="s">
        <v>576</v>
      </c>
      <c r="C238" s="67">
        <v>0</v>
      </c>
      <c r="D238" s="67">
        <v>0</v>
      </c>
      <c r="E238" s="67">
        <v>3541248554</v>
      </c>
      <c r="F238" s="67">
        <v>3541248554</v>
      </c>
      <c r="G238" s="67">
        <v>0</v>
      </c>
      <c r="H238" s="67">
        <v>0</v>
      </c>
    </row>
    <row r="239" spans="1:8" s="65" customFormat="1" ht="19.5" customHeight="1">
      <c r="A239" s="68">
        <v>821</v>
      </c>
      <c r="B239" s="68" t="s">
        <v>577</v>
      </c>
      <c r="C239" s="69">
        <v>0</v>
      </c>
      <c r="D239" s="69">
        <v>0</v>
      </c>
      <c r="E239" s="69">
        <v>1513236917</v>
      </c>
      <c r="F239" s="69">
        <v>1513236917</v>
      </c>
      <c r="G239" s="69">
        <v>0</v>
      </c>
      <c r="H239" s="69">
        <v>0</v>
      </c>
    </row>
    <row r="240" spans="1:8" ht="19.5" customHeight="1">
      <c r="A240" s="66">
        <v>8211</v>
      </c>
      <c r="B240" s="66" t="s">
        <v>578</v>
      </c>
      <c r="C240" s="67">
        <v>0</v>
      </c>
      <c r="D240" s="67">
        <v>0</v>
      </c>
      <c r="E240" s="67">
        <v>1513236917</v>
      </c>
      <c r="F240" s="67">
        <v>1513236917</v>
      </c>
      <c r="G240" s="67">
        <v>0</v>
      </c>
      <c r="H240" s="67">
        <v>0</v>
      </c>
    </row>
    <row r="241" spans="1:8" ht="19.5" customHeight="1">
      <c r="A241" s="66">
        <v>82111</v>
      </c>
      <c r="B241" s="66" t="s">
        <v>579</v>
      </c>
      <c r="C241" s="67">
        <v>0</v>
      </c>
      <c r="D241" s="67">
        <v>0</v>
      </c>
      <c r="E241" s="67">
        <v>378431125</v>
      </c>
      <c r="F241" s="67">
        <v>378431125</v>
      </c>
      <c r="G241" s="67">
        <v>0</v>
      </c>
      <c r="H241" s="67">
        <v>0</v>
      </c>
    </row>
    <row r="242" spans="1:8" ht="19.5" customHeight="1">
      <c r="A242" s="66">
        <v>82113</v>
      </c>
      <c r="B242" s="66" t="s">
        <v>580</v>
      </c>
      <c r="C242" s="67">
        <v>0</v>
      </c>
      <c r="D242" s="67">
        <v>0</v>
      </c>
      <c r="E242" s="67">
        <v>1134805792</v>
      </c>
      <c r="F242" s="67">
        <v>1134805792</v>
      </c>
      <c r="G242" s="67">
        <v>0</v>
      </c>
      <c r="H242" s="67">
        <v>0</v>
      </c>
    </row>
    <row r="243" spans="1:8" s="65" customFormat="1" ht="19.5" customHeight="1">
      <c r="A243" s="68">
        <v>911</v>
      </c>
      <c r="B243" s="68" t="s">
        <v>581</v>
      </c>
      <c r="C243" s="69">
        <v>0</v>
      </c>
      <c r="D243" s="69">
        <v>0</v>
      </c>
      <c r="E243" s="69">
        <v>163501587558</v>
      </c>
      <c r="F243" s="69">
        <v>163501587558</v>
      </c>
      <c r="G243" s="69">
        <v>0</v>
      </c>
      <c r="H243" s="69">
        <v>0</v>
      </c>
    </row>
    <row r="244" spans="1:8" ht="19.5" customHeight="1">
      <c r="A244" s="66">
        <v>9111</v>
      </c>
      <c r="B244" s="66" t="s">
        <v>582</v>
      </c>
      <c r="C244" s="67">
        <v>0</v>
      </c>
      <c r="D244" s="67">
        <v>0</v>
      </c>
      <c r="E244" s="67">
        <v>117215757975</v>
      </c>
      <c r="F244" s="67">
        <v>117215757975</v>
      </c>
      <c r="G244" s="67">
        <v>0</v>
      </c>
      <c r="H244" s="67">
        <v>0</v>
      </c>
    </row>
    <row r="245" spans="1:8" ht="19.5" customHeight="1">
      <c r="A245" s="66">
        <v>9112</v>
      </c>
      <c r="B245" s="66" t="s">
        <v>583</v>
      </c>
      <c r="C245" s="67">
        <v>0</v>
      </c>
      <c r="D245" s="67">
        <v>0</v>
      </c>
      <c r="E245" s="67">
        <v>4638197692</v>
      </c>
      <c r="F245" s="67">
        <v>4638197692</v>
      </c>
      <c r="G245" s="67">
        <v>0</v>
      </c>
      <c r="H245" s="67">
        <v>0</v>
      </c>
    </row>
    <row r="246" spans="1:8" ht="19.5" customHeight="1">
      <c r="A246" s="66">
        <v>9113</v>
      </c>
      <c r="B246" s="66" t="s">
        <v>584</v>
      </c>
      <c r="C246" s="67">
        <v>0</v>
      </c>
      <c r="D246" s="67">
        <v>0</v>
      </c>
      <c r="E246" s="67">
        <v>37901994844</v>
      </c>
      <c r="F246" s="67">
        <v>37901994844</v>
      </c>
      <c r="G246" s="67">
        <v>0</v>
      </c>
      <c r="H246" s="67">
        <v>0</v>
      </c>
    </row>
    <row r="247" spans="1:8" ht="19.5" customHeight="1">
      <c r="A247" s="70">
        <v>9114</v>
      </c>
      <c r="B247" s="70" t="s">
        <v>585</v>
      </c>
      <c r="C247" s="71">
        <v>0</v>
      </c>
      <c r="D247" s="71">
        <v>0</v>
      </c>
      <c r="E247" s="71">
        <v>3745637047</v>
      </c>
      <c r="F247" s="71">
        <v>3745637047</v>
      </c>
      <c r="G247" s="71">
        <v>0</v>
      </c>
      <c r="H247" s="71">
        <v>0</v>
      </c>
    </row>
    <row r="248" spans="1:8" ht="19.5" customHeight="1">
      <c r="A248" s="72"/>
      <c r="B248" s="72" t="s">
        <v>137</v>
      </c>
      <c r="C248" s="73">
        <f t="shared" ref="C248:H248" si="0">C243+C239+C233+C227+C222+C218+C213+C210+C201+C196+C194+C192+C190+C186+C183+C181+C178+C174+C163+C161+C148+C133+C128+C125+C122+C120+C115+C113+C110+C107+C86+C69+C64+C62+C57+C55+C46+C41+C39+C36+C31+C27+C24+C12+C6</f>
        <v>301651502776</v>
      </c>
      <c r="D248" s="73">
        <f>D243+D239+D233+D227+D222+D218+D213+D210+D201+D196+D194+D192+D190+D186+D183+D181+D178+D174+D163+D161+D148+D133+D128+D125+D122+D120+D115+D113+D110+D107+D86+D69+D64+D62+D57+D55+D46+D41+D39+D36+D31+D27+D24+D12+D6</f>
        <v>301651502776</v>
      </c>
      <c r="E248" s="73">
        <f t="shared" si="0"/>
        <v>1780276610970</v>
      </c>
      <c r="F248" s="73">
        <f t="shared" si="0"/>
        <v>1780276610970</v>
      </c>
      <c r="G248" s="73">
        <f t="shared" si="0"/>
        <v>356343280620</v>
      </c>
      <c r="H248" s="73">
        <f t="shared" si="0"/>
        <v>356343280620</v>
      </c>
    </row>
    <row r="249" spans="1:8" ht="19.5" customHeight="1">
      <c r="C249" s="74"/>
      <c r="D249" s="74"/>
      <c r="E249" s="74"/>
      <c r="F249" s="74"/>
      <c r="G249" s="74"/>
      <c r="H249" s="74"/>
    </row>
    <row r="250" spans="1:8" ht="19.5" customHeight="1">
      <c r="A250" s="75"/>
      <c r="B250" s="75"/>
      <c r="C250" s="76">
        <f>+C214-D214</f>
        <v>0</v>
      </c>
      <c r="D250" s="75"/>
      <c r="E250" s="76"/>
      <c r="F250" s="449" t="s">
        <v>586</v>
      </c>
      <c r="G250" s="449"/>
      <c r="H250" s="449"/>
    </row>
    <row r="251" spans="1:8" ht="19.5" customHeight="1">
      <c r="A251" s="78"/>
      <c r="B251" s="75" t="s">
        <v>252</v>
      </c>
      <c r="C251" s="78"/>
      <c r="D251" s="448" t="s">
        <v>253</v>
      </c>
      <c r="E251" s="448"/>
      <c r="F251" s="448" t="s">
        <v>587</v>
      </c>
      <c r="G251" s="448"/>
      <c r="H251" s="448"/>
    </row>
    <row r="252" spans="1:8" ht="19.5" customHeight="1">
      <c r="B252" s="77" t="s">
        <v>588</v>
      </c>
      <c r="C252" s="79"/>
      <c r="D252" s="449" t="s">
        <v>588</v>
      </c>
      <c r="E252" s="449"/>
    </row>
    <row r="253" spans="1:8" ht="19.5" customHeight="1">
      <c r="E253" s="74">
        <f>+E248-F248</f>
        <v>0</v>
      </c>
      <c r="G253" s="74">
        <f>+G248-H248</f>
        <v>0</v>
      </c>
      <c r="H253" s="74"/>
    </row>
    <row r="256" spans="1:8" ht="19.5" customHeight="1">
      <c r="B256" s="75" t="s">
        <v>302</v>
      </c>
      <c r="C256" s="80"/>
      <c r="D256" s="448" t="s">
        <v>301</v>
      </c>
      <c r="E256" s="448"/>
      <c r="G256" s="448"/>
      <c r="H256" s="448"/>
    </row>
    <row r="257" spans="3:8" ht="19.5" customHeight="1">
      <c r="G257" s="448"/>
      <c r="H257" s="448"/>
    </row>
    <row r="258" spans="3:8" ht="19.5" customHeight="1">
      <c r="C258" s="74"/>
      <c r="D258" s="74"/>
      <c r="E258" s="74"/>
      <c r="F258" s="74"/>
      <c r="G258" s="74"/>
      <c r="H258" s="74"/>
    </row>
    <row r="259" spans="3:8" ht="19.5" customHeight="1">
      <c r="C259" s="74"/>
      <c r="D259" s="74"/>
      <c r="E259" s="74"/>
      <c r="F259" s="74"/>
      <c r="G259" s="74"/>
      <c r="H259" s="74"/>
    </row>
    <row r="260" spans="3:8" ht="19.5" customHeight="1">
      <c r="C260" s="74"/>
      <c r="D260" s="74"/>
      <c r="E260" s="74"/>
      <c r="F260" s="74"/>
      <c r="G260" s="74"/>
      <c r="H260" s="74"/>
    </row>
    <row r="261" spans="3:8" ht="19.5" customHeight="1">
      <c r="C261" s="74"/>
      <c r="D261" s="74"/>
      <c r="E261" s="74"/>
      <c r="F261" s="74"/>
      <c r="G261" s="74"/>
      <c r="H261" s="74"/>
    </row>
    <row r="262" spans="3:8" ht="19.5" customHeight="1">
      <c r="C262" s="74"/>
      <c r="D262" s="74"/>
      <c r="E262" s="74"/>
      <c r="F262" s="74"/>
      <c r="G262" s="74"/>
      <c r="H262" s="74"/>
    </row>
    <row r="263" spans="3:8" ht="19.5" customHeight="1">
      <c r="C263" s="74"/>
      <c r="D263" s="74"/>
      <c r="E263" s="74"/>
      <c r="F263" s="74"/>
      <c r="G263" s="74"/>
      <c r="H263" s="74"/>
    </row>
    <row r="264" spans="3:8" ht="19.5" customHeight="1">
      <c r="C264" s="74"/>
      <c r="D264" s="74"/>
      <c r="E264" s="74"/>
      <c r="F264" s="74"/>
      <c r="G264" s="74"/>
      <c r="H264" s="74"/>
    </row>
    <row r="265" spans="3:8" ht="19.5" customHeight="1">
      <c r="C265" s="74"/>
      <c r="D265" s="74"/>
      <c r="E265" s="74"/>
      <c r="F265" s="74"/>
      <c r="G265" s="74"/>
      <c r="H265" s="74"/>
    </row>
    <row r="266" spans="3:8" ht="19.5" customHeight="1">
      <c r="C266" s="74"/>
      <c r="D266" s="74"/>
      <c r="E266" s="74"/>
      <c r="F266" s="74"/>
      <c r="G266" s="74"/>
      <c r="H266" s="74"/>
    </row>
    <row r="267" spans="3:8" ht="19.5" customHeight="1">
      <c r="C267" s="74"/>
      <c r="D267" s="74"/>
      <c r="E267" s="74"/>
      <c r="F267" s="74"/>
      <c r="G267" s="74"/>
      <c r="H267" s="74"/>
    </row>
    <row r="268" spans="3:8" ht="19.5" customHeight="1">
      <c r="C268" s="74"/>
      <c r="D268" s="74"/>
      <c r="E268" s="74"/>
      <c r="F268" s="74"/>
      <c r="G268" s="74"/>
      <c r="H268" s="74"/>
    </row>
    <row r="269" spans="3:8" ht="19.5" customHeight="1">
      <c r="C269" s="74"/>
      <c r="D269" s="74"/>
      <c r="E269" s="74"/>
      <c r="F269" s="74"/>
      <c r="G269" s="74"/>
      <c r="H269" s="74"/>
    </row>
    <row r="270" spans="3:8" ht="19.5" customHeight="1">
      <c r="C270" s="74"/>
      <c r="D270" s="74"/>
      <c r="E270" s="74"/>
      <c r="F270" s="74"/>
      <c r="G270" s="74"/>
      <c r="H270" s="74"/>
    </row>
    <row r="271" spans="3:8" ht="19.5" customHeight="1">
      <c r="C271" s="74"/>
      <c r="D271" s="74"/>
      <c r="E271" s="74"/>
      <c r="F271" s="74"/>
      <c r="G271" s="74"/>
      <c r="H271" s="74"/>
    </row>
  </sheetData>
  <mergeCells count="15">
    <mergeCell ref="D256:E256"/>
    <mergeCell ref="G256:H256"/>
    <mergeCell ref="G257:H257"/>
    <mergeCell ref="F250:H250"/>
    <mergeCell ref="D251:E251"/>
    <mergeCell ref="F251:H251"/>
    <mergeCell ref="D252:E252"/>
    <mergeCell ref="A1:H1"/>
    <mergeCell ref="A2:H2"/>
    <mergeCell ref="C3:E3"/>
    <mergeCell ref="A4:A5"/>
    <mergeCell ref="B4:B5"/>
    <mergeCell ref="C4:D4"/>
    <mergeCell ref="E4:F4"/>
    <mergeCell ref="G4:H4"/>
  </mergeCells>
  <phoneticPr fontId="6" type="noConversion"/>
  <pageMargins left="0.5" right="0.5" top="0.25" bottom="0.25" header="0" footer="0"/>
  <pageSetup paperSize="9" orientation="landscape" r:id="rId1"/>
  <headerFooter alignWithMargins="0">
    <oddFooter>&amp;C&amp;P</oddFooter>
  </headerFooter>
  <drawing r:id="rId2"/>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2"/>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G14"/>
  <sheetViews>
    <sheetView workbookViewId="0">
      <selection activeCell="B2" sqref="B2"/>
    </sheetView>
  </sheetViews>
  <sheetFormatPr defaultRowHeight="19.5" customHeight="1"/>
  <cols>
    <col min="2" max="2" width="17" style="52" bestFit="1" customWidth="1"/>
    <col min="3" max="4" width="9.140625" style="97"/>
    <col min="5" max="5" width="14.5703125" style="52" bestFit="1" customWidth="1"/>
    <col min="6" max="7" width="9.140625" style="97"/>
  </cols>
  <sheetData>
    <row r="1" spans="1:5" ht="19.5" customHeight="1">
      <c r="B1" s="52" t="s">
        <v>1173</v>
      </c>
    </row>
    <row r="2" spans="1:5" ht="19.5" customHeight="1">
      <c r="A2">
        <v>511</v>
      </c>
      <c r="B2" s="52">
        <v>6726874360</v>
      </c>
      <c r="D2" s="97">
        <v>632</v>
      </c>
      <c r="E2" s="52">
        <v>24575828314</v>
      </c>
    </row>
    <row r="3" spans="1:5" ht="19.5" customHeight="1">
      <c r="B3" s="52">
        <v>22118064749</v>
      </c>
      <c r="E3" s="52">
        <v>5617034000</v>
      </c>
    </row>
    <row r="4" spans="1:5" ht="19.5" customHeight="1">
      <c r="B4" s="52">
        <v>8893202000</v>
      </c>
      <c r="E4" s="52">
        <v>769615311</v>
      </c>
    </row>
    <row r="5" spans="1:5" ht="19.5" customHeight="1">
      <c r="B5" s="52">
        <v>1158805470</v>
      </c>
      <c r="E5" s="232">
        <f>SUM(E2:E4)</f>
        <v>30962477625</v>
      </c>
    </row>
    <row r="6" spans="1:5" ht="19.5" customHeight="1">
      <c r="B6" s="52">
        <v>1363889091</v>
      </c>
      <c r="D6" s="97">
        <v>635</v>
      </c>
      <c r="E6" s="52">
        <v>692265361</v>
      </c>
    </row>
    <row r="7" spans="1:5" ht="19.5" customHeight="1">
      <c r="B7" s="52">
        <v>632727280</v>
      </c>
      <c r="E7" s="52">
        <v>2471592837</v>
      </c>
    </row>
    <row r="8" spans="1:5" ht="19.5" customHeight="1">
      <c r="B8" s="232">
        <f>SUM(B2:B7)</f>
        <v>40893562950</v>
      </c>
      <c r="E8" s="232">
        <f>SUM(E6:E7)</f>
        <v>3163858198</v>
      </c>
    </row>
    <row r="9" spans="1:5" ht="19.5" customHeight="1">
      <c r="A9">
        <v>515</v>
      </c>
      <c r="B9" s="232">
        <v>813702941</v>
      </c>
      <c r="D9" s="97">
        <v>642</v>
      </c>
      <c r="E9" s="52">
        <v>2310581560</v>
      </c>
    </row>
    <row r="10" spans="1:5" ht="19.5" customHeight="1">
      <c r="E10" s="52">
        <v>185464286</v>
      </c>
    </row>
    <row r="11" spans="1:5" ht="19.5" customHeight="1">
      <c r="A11">
        <v>711</v>
      </c>
      <c r="B11" s="52">
        <v>50800950</v>
      </c>
      <c r="E11" s="52">
        <v>65523261</v>
      </c>
    </row>
    <row r="12" spans="1:5" ht="19.5" customHeight="1">
      <c r="B12" s="52">
        <v>13672727273</v>
      </c>
      <c r="E12" s="232">
        <f>SUM(E9:E11)</f>
        <v>2561569107</v>
      </c>
    </row>
    <row r="13" spans="1:5" ht="19.5" customHeight="1">
      <c r="B13" s="270">
        <f>+B12+B11</f>
        <v>13723528223</v>
      </c>
      <c r="D13" s="97">
        <v>811</v>
      </c>
      <c r="E13" s="232">
        <v>5034293417</v>
      </c>
    </row>
    <row r="14" spans="1:5" ht="19.5" customHeight="1">
      <c r="E14" s="269"/>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
  <sheetViews>
    <sheetView workbookViewId="0">
      <selection activeCell="H11" sqref="H11"/>
    </sheetView>
  </sheetViews>
  <sheetFormatPr defaultRowHeight="25.5" customHeight="1"/>
  <cols>
    <col min="1" max="16384" width="9.140625" style="305"/>
  </cols>
  <sheetData/>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/u8qNx7Tci9EZpljSlsZxEFwlbM=</DigestValue>
    </Reference>
    <Reference URI="#idOfficeObject" Type="http://www.w3.org/2000/09/xmldsig#Object">
      <DigestMethod Algorithm="http://www.w3.org/2000/09/xmldsig#sha1"/>
      <DigestValue>J98+JPGa3W5jrFyzroQ1kzqhQek=</DigestValue>
    </Reference>
  </SignedInfo>
  <SignatureValue>
    WEvucEExV19JSJf0o3/pT5zmnsWgCT1ZyvohjW35ecWV6DXYWHVZ3DcQ0kWihbVGyjbpUJrO
    MmJHH0TyHATXGtpCb2IjUglhf/zlOGT/KnxDJA+6/+/5T+cdcGpekqjZ8qKORj3PB8OT7CaR
    Rr0gSaQTDP0IiQ3+qz7XjfrLmBs=
  </SignatureValue>
  <KeyInfo>
    <KeyValue>
      <RSAKeyValue>
        <Modulus>
            xcRwbSI922OkcoyUAg26sBtp2KtJJHSJZ3DEq85rzNTSvTXPCgqwiZL+EO88oe8K8sgQBE6F
            YhWlZV8uB8C0s+JUZJmDmflalTD2yGF0BJpY1RSpuce2k2zYl3X/ObK8lfrY85EO7ErT97yW
            blW8KZGrlIxu3k9t16vhMpsHCas=
          </Modulus>
        <Exponent>AQAB</Exponent>
      </RSAKeyValue>
    </KeyValue>
    <X509Data>
      <X509Certificate>
          MIICAjCCAWugAwIBAgIQZoLPcawQwK5EEao2N4b8fDANBgkqhkiG9w0BAQUFADA3MQ8wDQYD
          VQQDEwZzaW5ocHYxJDAiBgkqhkiG9w0BCQEWFXNpbmhob2FuZ2hhQGdtYWlsLmNvbTAeFw0x
          NTA4MTEwMzQ3MTVaFw0xNjA4MTAwOTQ3MTVaMDcxDzANBgNVBAMTBnNpbmhwdjEkMCIGCSqG
          SIb3DQEJARYVc2luaGhvYW5naGFAZ21haWwuY29tMIGfMA0GCSqGSIb3DQEBAQUAA4GNADCB
          iQKBgQDFxHBtIj3bY6RyjJQCDbqwG2nYq0kkdIlncMSrzmvM1NK9Nc8KCrCJkv4Q7zyh7wry
          yBAEToViFaVlXy4HwLSz4lRkmYOZ+VqVMPbIYXQEmljVFKm5x7aTbNiXdf85sryV+tjzkQ7s
          StP3vJZuVbwpkauUjG7eT23Xq+EymwcJqwIDAQABow8wDTALBgNVHQ8EBAMCBsAwDQYJKoZI
          hvcNAQEFBQADgYEArxKKaqOHvDMKm4fNCzifkaLon6SpgD/gA7ivvdTSu7dvO2B6ZfevO1EE
          hjNwimGfrjU1c4XoZQnxiLoOjGgngM/EHAGRnsdrUPMa/raAGAgIxV9IY/weaxuy737nWCl6
          nZA/y1rK2KRkzMrR1B6h7kYq1Od3ldO0k9ALo2D1304=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21"/>
            <mdssi:RelationshipReference SourceId="rId7"/>
            <mdssi:RelationshipReference SourceId="rId12"/>
            <mdssi:RelationshipReference SourceId="rId17"/>
            <mdssi:RelationshipReference SourceId="rId2"/>
            <mdssi:RelationshipReference SourceId="rId16"/>
            <mdssi:RelationshipReference SourceId="rId20"/>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19"/>
            <mdssi:RelationshipReference SourceId="rId4"/>
            <mdssi:RelationshipReference SourceId="rId9"/>
            <mdssi:RelationshipReference SourceId="rId14"/>
          </Transform>
          <Transform Algorithm="http://www.w3.org/TR/2001/REC-xml-c14n-20010315"/>
        </Transforms>
        <DigestMethod Algorithm="http://www.w3.org/2000/09/xmldsig#sha1"/>
        <DigestValue>1yCBLryZ3eWOgQgbo9ikVbw7yCA=</DigestValue>
      </Reference>
      <Reference URI="/xl/calcChain.xml?ContentType=application/vnd.openxmlformats-officedocument.spreadsheetml.calcChain+xml">
        <DigestMethod Algorithm="http://www.w3.org/2000/09/xmldsig#sha1"/>
        <DigestValue>dvaXRxcJJyZsG8ApfHbfslgJSWM=</DigestValue>
      </Reference>
      <Reference URI="/xl/drawings/drawing1.xml?ContentType=application/vnd.openxmlformats-officedocument.drawing+xml">
        <DigestMethod Algorithm="http://www.w3.org/2000/09/xmldsig#sha1"/>
        <DigestValue>kJTS/8svJU6i/N2Xd3MeEqyY3Ms=</DigestValue>
      </Reference>
      <Reference URI="/xl/externalLinks/externalLink1.xml?ContentType=application/vnd.openxmlformats-officedocument.spreadsheetml.externalLink+xml">
        <DigestMethod Algorithm="http://www.w3.org/2000/09/xmldsig#sha1"/>
        <DigestValue>IBJVwI4gaIHVldfqpWuPFbxXI5U=</DigestValue>
      </Reference>
      <Reference URI="/xl/externalLinks/externalLink2.xml?ContentType=application/vnd.openxmlformats-officedocument.spreadsheetml.externalLink+xml">
        <DigestMethod Algorithm="http://www.w3.org/2000/09/xmldsig#sha1"/>
        <DigestValue>kkzISKIBz/290ZMeJ6s95EyRObk=</DigestValue>
      </Reference>
      <Reference URI="/xl/externalLinks/externalLink3.xml?ContentType=application/vnd.openxmlformats-officedocument.spreadsheetml.externalLink+xml">
        <DigestMethod Algorithm="http://www.w3.org/2000/09/xmldsig#sha1"/>
        <DigestValue>ovdVVHSrrezSFqU/Y7Ar4DQfYy0=</DigestValue>
      </Reference>
      <Reference URI="/xl/externalLinks/externalLink4.xml?ContentType=application/vnd.openxmlformats-officedocument.spreadsheetml.externalLink+xml">
        <DigestMethod Algorithm="http://www.w3.org/2000/09/xmldsig#sha1"/>
        <DigestValue>ydVGe0xsOaiFntc9NPrlrfI0B9o=</DigestValue>
      </Reference>
      <Reference URI="/xl/externalLinks/externalLink5.xml?ContentType=application/vnd.openxmlformats-officedocument.spreadsheetml.externalLink+xml">
        <DigestMethod Algorithm="http://www.w3.org/2000/09/xmldsig#sha1"/>
        <DigestValue>ZJnCdJn27rUZRtr8PtUgiqTEbWg=</DigestValue>
      </Reference>
      <Reference URI="/xl/externalLinks/externalLink6.xml?ContentType=application/vnd.openxmlformats-officedocument.spreadsheetml.externalLink+xml">
        <DigestMethod Algorithm="http://www.w3.org/2000/09/xmldsig#sha1"/>
        <DigestValue>Xsiqsc3AyKICyMI4v6uTVyW05Jw=</DigestValue>
      </Reference>
      <Reference URI="/xl/externalLinks/externalLink7.xml?ContentType=application/vnd.openxmlformats-officedocument.spreadsheetml.externalLink+xml">
        <DigestMethod Algorithm="http://www.w3.org/2000/09/xmldsig#sha1"/>
        <DigestValue>XYRM8QMBz6/LH0qWKbomDF1etGA=</DigestValue>
      </Reference>
      <Reference URI="/xl/externalLinks/externalLink8.xml?ContentType=application/vnd.openxmlformats-officedocument.spreadsheetml.externalLink+xml">
        <DigestMethod Algorithm="http://www.w3.org/2000/09/xmldsig#sha1"/>
        <DigestValue>GdMaO5BkD2Sehu/z8trXwi8TjWI=</DigestValue>
      </Reference>
      <Reference URI="/xl/printerSettings/printerSettings1.bin?ContentType=application/vnd.openxmlformats-officedocument.spreadsheetml.printerSettings">
        <DigestMethod Algorithm="http://www.w3.org/2000/09/xmldsig#sha1"/>
        <DigestValue>FVPRjnLGwaxtE+gPfbE4LGsPS4k=</DigestValue>
      </Reference>
      <Reference URI="/xl/printerSettings/printerSettings2.bin?ContentType=application/vnd.openxmlformats-officedocument.spreadsheetml.printerSettings">
        <DigestMethod Algorithm="http://www.w3.org/2000/09/xmldsig#sha1"/>
        <DigestValue>xijfKEchzMzjY14t1IOP/cg2pdo=</DigestValue>
      </Reference>
      <Reference URI="/xl/printerSettings/printerSettings3.bin?ContentType=application/vnd.openxmlformats-officedocument.spreadsheetml.printerSettings">
        <DigestMethod Algorithm="http://www.w3.org/2000/09/xmldsig#sha1"/>
        <DigestValue>k1Rp28XbZGDUNSoliQ/C3iw0p2o=</DigestValue>
      </Reference>
      <Reference URI="/xl/printerSettings/printerSettings4.bin?ContentType=application/vnd.openxmlformats-officedocument.spreadsheetml.printerSettings">
        <DigestMethod Algorithm="http://www.w3.org/2000/09/xmldsig#sha1"/>
        <DigestValue>ivZ2jZPpUWbeY065eLaRhO3shLE=</DigestValue>
      </Reference>
      <Reference URI="/xl/printerSettings/printerSettings5.bin?ContentType=application/vnd.openxmlformats-officedocument.spreadsheetml.printerSettings">
        <DigestMethod Algorithm="http://www.w3.org/2000/09/xmldsig#sha1"/>
        <DigestValue>07xAXrHGTYo2l1gaNumEi2GCYhg=</DigestValue>
      </Reference>
      <Reference URI="/xl/printerSettings/printerSettings6.bin?ContentType=application/vnd.openxmlformats-officedocument.spreadsheetml.printerSettings">
        <DigestMethod Algorithm="http://www.w3.org/2000/09/xmldsig#sha1"/>
        <DigestValue>0z5+eCe7uIEqzkreOVP/jyJhqCk=</DigestValue>
      </Reference>
      <Reference URI="/xl/printerSettings/printerSettings7.bin?ContentType=application/vnd.openxmlformats-officedocument.spreadsheetml.printerSettings">
        <DigestMethod Algorithm="http://www.w3.org/2000/09/xmldsig#sha1"/>
        <DigestValue>KltSgWAJjAxotHd6J6nz9LKaUs4=</DigestValue>
      </Reference>
      <Reference URI="/xl/printerSettings/printerSettings8.bin?ContentType=application/vnd.openxmlformats-officedocument.spreadsheetml.printerSettings">
        <DigestMethod Algorithm="http://www.w3.org/2000/09/xmldsig#sha1"/>
        <DigestValue>Qint3MYZ9KXX77ZSZ2Xijh916J0=</DigestValue>
      </Reference>
      <Reference URI="/xl/sharedStrings.xml?ContentType=application/vnd.openxmlformats-officedocument.spreadsheetml.sharedStrings+xml">
        <DigestMethod Algorithm="http://www.w3.org/2000/09/xmldsig#sha1"/>
        <DigestValue>gtpfg8DTf9QSAnTCZ6Sq7TrpE+8=</DigestValue>
      </Reference>
      <Reference URI="/xl/styles.xml?ContentType=application/vnd.openxmlformats-officedocument.spreadsheetml.styles+xml">
        <DigestMethod Algorithm="http://www.w3.org/2000/09/xmldsig#sha1"/>
        <DigestValue>+9SHG5suJcy/Cyw+9BtivK2+gg8=</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wvHeEiEzjQ1v43Lqy9BxgryFJgo=</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33fQgBklHSIwJI+hsQ0yrLjHobI=</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2OduCF4oREuE4cP74f3A6UG4hnk=</DigestValue>
      </Reference>
      <Reference URI="/xl/worksheets/sheet2.xml?ContentType=application/vnd.openxmlformats-officedocument.spreadsheetml.worksheet+xml">
        <DigestMethod Algorithm="http://www.w3.org/2000/09/xmldsig#sha1"/>
        <DigestValue>NIW/U3Lwa94M24VL2qWbgeQQHFI=</DigestValue>
      </Reference>
      <Reference URI="/xl/worksheets/sheet3.xml?ContentType=application/vnd.openxmlformats-officedocument.spreadsheetml.worksheet+xml">
        <DigestMethod Algorithm="http://www.w3.org/2000/09/xmldsig#sha1"/>
        <DigestValue>OODd7l+mdQD5+6p/aw6R7Lds+0k=</DigestValue>
      </Reference>
      <Reference URI="/xl/worksheets/sheet4.xml?ContentType=application/vnd.openxmlformats-officedocument.spreadsheetml.worksheet+xml">
        <DigestMethod Algorithm="http://www.w3.org/2000/09/xmldsig#sha1"/>
        <DigestValue>1SFPCuh4SxTAGzJ2YaYmh0G9B3s=</DigestValue>
      </Reference>
      <Reference URI="/xl/worksheets/sheet5.xml?ContentType=application/vnd.openxmlformats-officedocument.spreadsheetml.worksheet+xml">
        <DigestMethod Algorithm="http://www.w3.org/2000/09/xmldsig#sha1"/>
        <DigestValue>ZFcxJJw4djiqm8tJu33GUC1qHfE=</DigestValue>
      </Reference>
      <Reference URI="/xl/worksheets/sheet6.xml?ContentType=application/vnd.openxmlformats-officedocument.spreadsheetml.worksheet+xml">
        <DigestMethod Algorithm="http://www.w3.org/2000/09/xmldsig#sha1"/>
        <DigestValue>dS3/VryKnxTE72ytGFvh5RoRwOI=</DigestValue>
      </Reference>
      <Reference URI="/xl/worksheets/sheet7.xml?ContentType=application/vnd.openxmlformats-officedocument.spreadsheetml.worksheet+xml">
        <DigestMethod Algorithm="http://www.w3.org/2000/09/xmldsig#sha1"/>
        <DigestValue>bjDR2D2Rc1O2XmeET6H1PclJ5kI=</DigestValue>
      </Reference>
      <Reference URI="/xl/worksheets/sheet8.xml?ContentType=application/vnd.openxmlformats-officedocument.spreadsheetml.worksheet+xml">
        <DigestMethod Algorithm="http://www.w3.org/2000/09/xmldsig#sha1"/>
        <DigestValue>xAgPt3b5bjgKF0mrENW/y260Xzg=</DigestValue>
      </Reference>
      <Reference URI="/xl/worksheets/sheet9.xml?ContentType=application/vnd.openxmlformats-officedocument.spreadsheetml.worksheet+xml">
        <DigestMethod Algorithm="http://www.w3.org/2000/09/xmldsig#sha1"/>
        <DigestValue>MQTf9C1Mu8kvk83QpWrp3T1eGJg=</DigestValue>
      </Reference>
    </Manifest>
    <SignatureProperties>
      <SignatureProperty Id="idSignatureTime" Target="#idPackageSignature">
        <mdssi:SignatureTime>
          <mdssi:Format>YYYY-MM-DDThh:mm:ssTZD</mdssi:Format>
          <mdssi:Value>2016-01-19T07:42:22Z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Bia</vt:lpstr>
      <vt:lpstr>DN - BẢNG CÂN ĐỐI KẾ TOÁN</vt:lpstr>
      <vt:lpstr>Thuyết Minh</vt:lpstr>
      <vt:lpstr>DN-Báo cáo kết quả SXKD</vt:lpstr>
      <vt:lpstr>DN - Báo cáo LCTT</vt:lpstr>
      <vt:lpstr>CDPS</vt:lpstr>
      <vt:lpstr>Sheet1</vt:lpstr>
      <vt:lpstr>Sheet2</vt:lpstr>
      <vt:lpstr>Sheet3</vt:lpstr>
      <vt:lpstr>'DN - BẢNG CÂN ĐỐI KẾ TOÁN'!Print_Area</vt:lpstr>
      <vt:lpstr>'Thuyết Minh'!Print_Area</vt:lpstr>
      <vt:lpstr>CDPS!Print_Titles</vt:lpstr>
      <vt:lpstr>'DN - BẢNG CÂN ĐỐI KẾ TOÁN'!Print_Titles</vt:lpstr>
      <vt:lpstr>'DN-Báo cáo kết quả SXKD'!Print_Titles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thang pn.</dc:creator>
  <cp:lastModifiedBy>thangpn</cp:lastModifiedBy>
  <cp:lastPrinted>2016-01-18T00:01:32Z</cp:lastPrinted>
  <dcterms:created xsi:type="dcterms:W3CDTF">2011-01-11T01:32:30Z</dcterms:created>
  <dcterms:modified xsi:type="dcterms:W3CDTF">2016-01-18T00:05:58Z</dcterms:modified>
</cp:coreProperties>
</file>