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c3fce921d4ee4a5f"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80" windowWidth="15600" windowHeight="7890" firstSheet="1" activeTab="6"/>
  </bookViews>
  <sheets>
    <sheet name="BTDC" sheetId="11" state="hidden" r:id="rId1"/>
    <sheet name="CDKT" sheetId="3" r:id="rId2"/>
    <sheet name="BCKQKD" sheetId="1" r:id="rId3"/>
    <sheet name="LCTT" sheetId="2" r:id="rId4"/>
    <sheet name="Sheet3" sheetId="14" state="hidden" r:id="rId5"/>
    <sheet name="TM1 19" sheetId="15" r:id="rId6"/>
    <sheet name="TM 1 20" sheetId="17" r:id="rId7"/>
    <sheet name="TM1 21 22" sheetId="16" r:id="rId8"/>
    <sheet name="TM2 23" sheetId="7" r:id="rId9"/>
    <sheet name="TM4 24" sheetId="9" r:id="rId10"/>
    <sheet name="TM5 25" sheetId="5" r:id="rId11"/>
    <sheet name="TM6 26 28" sheetId="6" r:id="rId12"/>
    <sheet name="TM7 29" sheetId="12" r:id="rId13"/>
    <sheet name="TM8 30 31" sheetId="13" r:id="rId14"/>
  </sheets>
  <externalReferences>
    <externalReference r:id="rId15"/>
  </externalReferences>
  <definedNames>
    <definedName name="_Fill" localSheetId="5" hidden="1">#REF!</definedName>
    <definedName name="_Fill" localSheetId="7" hidden="1">#REF!</definedName>
    <definedName name="_Fill" localSheetId="9" hidden="1">#REF!</definedName>
    <definedName name="_Fill" hidden="1">#REF!</definedName>
    <definedName name="_Key1" localSheetId="5" hidden="1">#REF!</definedName>
    <definedName name="_Key1" localSheetId="7" hidden="1">#REF!</definedName>
    <definedName name="_Key1" localSheetId="9" hidden="1">#REF!</definedName>
    <definedName name="_Key1" hidden="1">#REF!</definedName>
    <definedName name="_Key2" localSheetId="5" hidden="1">#REF!</definedName>
    <definedName name="_Key2" localSheetId="7" hidden="1">#REF!</definedName>
    <definedName name="_Key2" localSheetId="9" hidden="1">#REF!</definedName>
    <definedName name="_Key2" hidden="1">#REF!</definedName>
    <definedName name="_Order1" hidden="1">255</definedName>
    <definedName name="_Order2" hidden="1">255</definedName>
    <definedName name="_Sort" localSheetId="5" hidden="1">#REF!</definedName>
    <definedName name="_Sort" localSheetId="7" hidden="1">#REF!</definedName>
    <definedName name="_Sort" localSheetId="9" hidden="1">#REF!</definedName>
    <definedName name="_Sort" hidden="1">#REF!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"C:\2689\Q\??\00q3961????PTA3??\MyHTML.htm"</definedName>
    <definedName name="HTML_Title" hidden="1">"00Q3961-SUM"</definedName>
    <definedName name="_xlnm.Print_Area" localSheetId="2">BCKQKD!$A$1:$G$41</definedName>
    <definedName name="_xlnm.Print_Area" localSheetId="1">CDKT!$A$1:$G$131</definedName>
    <definedName name="_xlnm.Print_Area" localSheetId="3">LCTT!$A$1:$F$52</definedName>
    <definedName name="_xlnm.Print_Area" localSheetId="6">'TM 1 20'!$A$1:$I$23</definedName>
    <definedName name="_xlnm.Print_Area" localSheetId="5">'TM1 19'!$A$1:$J$53</definedName>
    <definedName name="_xlnm.Print_Area" localSheetId="7">'TM1 21 22'!$A$1:$J$86</definedName>
    <definedName name="_xlnm.Print_Area" localSheetId="8">'TM2 23'!$A$1:$M$23</definedName>
    <definedName name="_xlnm.Print_Area" localSheetId="9">'TM4 24'!$A$1:$J$32</definedName>
    <definedName name="_xlnm.Print_Area" localSheetId="10">'TM5 25'!$A$1:$H$30</definedName>
    <definedName name="_xlnm.Print_Area" localSheetId="11">'TM6 26 28'!$A$1:$H$243</definedName>
    <definedName name="_xlnm.Print_Area" localSheetId="13">'TM8 30 31'!$A$1:$F$70</definedName>
    <definedName name="_xlnm.Print_Titles" localSheetId="1">CDKT!$1:$7</definedName>
    <definedName name="_xlnm.Print_Titles" localSheetId="3">LCTT!$1:$13</definedName>
    <definedName name="_xlnm.Print_Titles" localSheetId="5">'TM1 19'!$1:$6</definedName>
    <definedName name="_xlnm.Print_Titles" localSheetId="7">'TM1 21 22'!$1:$6</definedName>
    <definedName name="_xlnm.Print_Titles" localSheetId="8">'TM2 23'!$1:$6</definedName>
    <definedName name="_xlnm.Print_Titles" localSheetId="9">'TM4 24'!$1:$3</definedName>
    <definedName name="_xlnm.Print_Titles" localSheetId="11">'TM6 26 28'!$1:$6</definedName>
    <definedName name="_xlnm.Print_Titles" localSheetId="13">'TM8 30 31'!$1:$6</definedName>
    <definedName name="VN" hidden="1">#REF!</definedName>
  </definedNames>
  <calcPr calcId="124519" fullCalcOnLoad="1"/>
</workbook>
</file>

<file path=xl/calcChain.xml><?xml version="1.0" encoding="utf-8"?>
<calcChain xmlns="http://schemas.openxmlformats.org/spreadsheetml/2006/main">
  <c r="K24" i="17"/>
  <c r="K23"/>
  <c r="J24"/>
  <c r="J23"/>
  <c r="H16"/>
  <c r="H26" i="9"/>
  <c r="J26"/>
  <c r="G123" i="3"/>
  <c r="F76" i="16"/>
  <c r="F73"/>
  <c r="D73"/>
  <c r="D76"/>
  <c r="H73"/>
  <c r="J73"/>
  <c r="J16" i="17"/>
  <c r="H20"/>
  <c r="H21"/>
  <c r="H23"/>
  <c r="D21"/>
  <c r="D16"/>
  <c r="L15"/>
  <c r="K15"/>
  <c r="L85" i="16"/>
  <c r="K85"/>
  <c r="K86" s="1"/>
  <c r="J79"/>
  <c r="J85"/>
  <c r="H79"/>
  <c r="H85"/>
  <c r="L76"/>
  <c r="K76"/>
  <c r="K77" s="1"/>
  <c r="J76"/>
  <c r="H76"/>
  <c r="K66"/>
  <c r="H66"/>
  <c r="F66"/>
  <c r="D66"/>
  <c r="C66"/>
  <c r="K65"/>
  <c r="L65" s="1"/>
  <c r="H65"/>
  <c r="F65"/>
  <c r="D65"/>
  <c r="C65"/>
  <c r="K63"/>
  <c r="H63"/>
  <c r="F63"/>
  <c r="D63"/>
  <c r="C63"/>
  <c r="J62"/>
  <c r="J61"/>
  <c r="J60"/>
  <c r="J59"/>
  <c r="J58"/>
  <c r="K57"/>
  <c r="J57"/>
  <c r="K55"/>
  <c r="H55"/>
  <c r="F55"/>
  <c r="D55"/>
  <c r="C55"/>
  <c r="J54"/>
  <c r="J53"/>
  <c r="J52"/>
  <c r="J51"/>
  <c r="J50"/>
  <c r="J49"/>
  <c r="K48"/>
  <c r="J48"/>
  <c r="K37"/>
  <c r="H37"/>
  <c r="F37"/>
  <c r="D37"/>
  <c r="C37"/>
  <c r="K36"/>
  <c r="H36"/>
  <c r="F36"/>
  <c r="D36"/>
  <c r="C36"/>
  <c r="J36"/>
  <c r="L36"/>
  <c r="K34"/>
  <c r="L34" s="1"/>
  <c r="H34"/>
  <c r="F34"/>
  <c r="D34"/>
  <c r="C34"/>
  <c r="J33"/>
  <c r="J32"/>
  <c r="J31"/>
  <c r="J30"/>
  <c r="J29"/>
  <c r="K28"/>
  <c r="L28" s="1"/>
  <c r="J28"/>
  <c r="K26"/>
  <c r="L26" s="1"/>
  <c r="H26"/>
  <c r="F26"/>
  <c r="D26"/>
  <c r="C26"/>
  <c r="J25"/>
  <c r="J24"/>
  <c r="J23"/>
  <c r="J22"/>
  <c r="J21"/>
  <c r="J20"/>
  <c r="K19"/>
  <c r="L19"/>
  <c r="J19"/>
  <c r="N13"/>
  <c r="N14" s="1"/>
  <c r="M13"/>
  <c r="L13"/>
  <c r="K13"/>
  <c r="J13"/>
  <c r="H13"/>
  <c r="F13"/>
  <c r="D13"/>
  <c r="L53" i="15"/>
  <c r="K53"/>
  <c r="J53"/>
  <c r="H53"/>
  <c r="F53"/>
  <c r="D53"/>
  <c r="N53"/>
  <c r="N51"/>
  <c r="M51"/>
  <c r="L51"/>
  <c r="K51"/>
  <c r="J51"/>
  <c r="H51"/>
  <c r="F51"/>
  <c r="D51"/>
  <c r="L47"/>
  <c r="K47"/>
  <c r="J47"/>
  <c r="H47"/>
  <c r="L43"/>
  <c r="L49" s="1"/>
  <c r="K43"/>
  <c r="J41"/>
  <c r="J43"/>
  <c r="L44"/>
  <c r="H41"/>
  <c r="H43"/>
  <c r="L38"/>
  <c r="K38"/>
  <c r="K39" s="1"/>
  <c r="J29"/>
  <c r="J38"/>
  <c r="H29"/>
  <c r="H38"/>
  <c r="L26"/>
  <c r="L27"/>
  <c r="K26"/>
  <c r="K27"/>
  <c r="J26"/>
  <c r="H26"/>
  <c r="K25"/>
  <c r="L21"/>
  <c r="L22" s="1"/>
  <c r="K21"/>
  <c r="J19"/>
  <c r="H19"/>
  <c r="J14"/>
  <c r="H14"/>
  <c r="H21"/>
  <c r="J21" i="17"/>
  <c r="J55" i="16"/>
  <c r="L55"/>
  <c r="J66"/>
  <c r="L66"/>
  <c r="L77"/>
  <c r="K54" i="15"/>
  <c r="L54"/>
  <c r="D23" i="17"/>
  <c r="J12"/>
  <c r="J13"/>
  <c r="J14"/>
  <c r="J15"/>
  <c r="K14" i="16"/>
  <c r="J26"/>
  <c r="J34"/>
  <c r="L48"/>
  <c r="L57"/>
  <c r="J65"/>
  <c r="L14"/>
  <c r="L86"/>
  <c r="M14"/>
  <c r="J37"/>
  <c r="L37"/>
  <c r="J63"/>
  <c r="L63"/>
  <c r="K49" i="15"/>
  <c r="M52"/>
  <c r="J21"/>
  <c r="K22"/>
  <c r="K52"/>
  <c r="L39"/>
  <c r="K44"/>
  <c r="J13" i="13"/>
  <c r="L26" i="9"/>
  <c r="F95" i="6"/>
  <c r="A6" i="9"/>
  <c r="A6" i="5"/>
  <c r="A6" i="6" s="1"/>
  <c r="E37" i="2"/>
  <c r="E36"/>
  <c r="E35"/>
  <c r="E34"/>
  <c r="E33"/>
  <c r="E32"/>
  <c r="E38" s="1"/>
  <c r="E29"/>
  <c r="E28"/>
  <c r="E27"/>
  <c r="E26"/>
  <c r="E25"/>
  <c r="E24"/>
  <c r="E30" s="1"/>
  <c r="E23"/>
  <c r="E20"/>
  <c r="E19"/>
  <c r="E18"/>
  <c r="E17"/>
  <c r="E16"/>
  <c r="E15"/>
  <c r="E14"/>
  <c r="L48" i="14"/>
  <c r="K48"/>
  <c r="J48"/>
  <c r="E45"/>
  <c r="E47"/>
  <c r="D45"/>
  <c r="K46"/>
  <c r="J46"/>
  <c r="L45"/>
  <c r="K45"/>
  <c r="J45"/>
  <c r="J47"/>
  <c r="K47"/>
  <c r="L47"/>
  <c r="L24"/>
  <c r="K24"/>
  <c r="J24"/>
  <c r="G21" i="5"/>
  <c r="D47" i="14"/>
  <c r="L46"/>
  <c r="H21" i="5"/>
  <c r="L16" i="14"/>
  <c r="K16"/>
  <c r="J16"/>
  <c r="L50"/>
  <c r="L44"/>
  <c r="K44"/>
  <c r="J44"/>
  <c r="L43"/>
  <c r="K43"/>
  <c r="J43"/>
  <c r="L42"/>
  <c r="K42"/>
  <c r="J42"/>
  <c r="L41"/>
  <c r="K41"/>
  <c r="J41"/>
  <c r="L40"/>
  <c r="K40"/>
  <c r="J40"/>
  <c r="L39"/>
  <c r="K39"/>
  <c r="J39"/>
  <c r="L38"/>
  <c r="K38"/>
  <c r="J38"/>
  <c r="L37"/>
  <c r="K37"/>
  <c r="J37"/>
  <c r="L36"/>
  <c r="K36"/>
  <c r="J36"/>
  <c r="L35"/>
  <c r="K35"/>
  <c r="J35"/>
  <c r="L34"/>
  <c r="K34"/>
  <c r="J34"/>
  <c r="L33"/>
  <c r="K33"/>
  <c r="J33"/>
  <c r="L32"/>
  <c r="K32"/>
  <c r="J32"/>
  <c r="L31"/>
  <c r="K31"/>
  <c r="J31"/>
  <c r="L30"/>
  <c r="K30"/>
  <c r="J30"/>
  <c r="L29"/>
  <c r="K29"/>
  <c r="J29"/>
  <c r="L28"/>
  <c r="K28"/>
  <c r="J28"/>
  <c r="L27"/>
  <c r="K27"/>
  <c r="J27"/>
  <c r="L26"/>
  <c r="K26"/>
  <c r="J26"/>
  <c r="L25"/>
  <c r="K25"/>
  <c r="J25"/>
  <c r="L23"/>
  <c r="K23"/>
  <c r="J23"/>
  <c r="L22"/>
  <c r="K22"/>
  <c r="J22"/>
  <c r="L21"/>
  <c r="K21"/>
  <c r="J21"/>
  <c r="L20"/>
  <c r="K20"/>
  <c r="J20"/>
  <c r="J19"/>
  <c r="J18"/>
  <c r="J17"/>
  <c r="J15"/>
  <c r="J14"/>
  <c r="J13"/>
  <c r="J12"/>
  <c r="J11"/>
  <c r="J10"/>
  <c r="J9"/>
  <c r="L19"/>
  <c r="K19"/>
  <c r="L18"/>
  <c r="K18"/>
  <c r="L17"/>
  <c r="K17"/>
  <c r="L15"/>
  <c r="K15"/>
  <c r="L14"/>
  <c r="K14"/>
  <c r="L13"/>
  <c r="K13"/>
  <c r="L12"/>
  <c r="K12"/>
  <c r="L11"/>
  <c r="K11"/>
  <c r="L10"/>
  <c r="K10"/>
  <c r="L3"/>
  <c r="K3"/>
  <c r="J3"/>
  <c r="L9"/>
  <c r="K9"/>
  <c r="K8"/>
  <c r="K7"/>
  <c r="K6"/>
  <c r="K5"/>
  <c r="K4"/>
  <c r="L8"/>
  <c r="L7"/>
  <c r="L6"/>
  <c r="L5"/>
  <c r="L4"/>
  <c r="J8"/>
  <c r="J7"/>
  <c r="J6"/>
  <c r="J5"/>
  <c r="J4"/>
  <c r="L49"/>
  <c r="L51"/>
  <c r="E38"/>
  <c r="E40"/>
  <c r="D38"/>
  <c r="D40"/>
  <c r="E32"/>
  <c r="E34"/>
  <c r="D32"/>
  <c r="D34"/>
  <c r="E14"/>
  <c r="E16"/>
  <c r="D14"/>
  <c r="D16"/>
  <c r="F38" i="2"/>
  <c r="F30"/>
  <c r="F21"/>
  <c r="E62" i="13"/>
  <c r="D33"/>
  <c r="F33" s="1"/>
  <c r="D32"/>
  <c r="F32" s="1"/>
  <c r="D31"/>
  <c r="F31" s="1"/>
  <c r="E29"/>
  <c r="D27"/>
  <c r="F27"/>
  <c r="D24"/>
  <c r="F24"/>
  <c r="F20" i="12"/>
  <c r="F19"/>
  <c r="J19" s="1"/>
  <c r="J22" s="1"/>
  <c r="F11"/>
  <c r="J11" s="1"/>
  <c r="A2"/>
  <c r="A2" i="13"/>
  <c r="I22" i="12"/>
  <c r="J20"/>
  <c r="I10"/>
  <c r="I15"/>
  <c r="H131" i="6"/>
  <c r="H135"/>
  <c r="F131"/>
  <c r="F135"/>
  <c r="H29" i="2"/>
  <c r="G28"/>
  <c r="E21"/>
  <c r="F39"/>
  <c r="F42"/>
  <c r="H84" i="6"/>
  <c r="F84"/>
  <c r="F79"/>
  <c r="H60"/>
  <c r="F60"/>
  <c r="J9" i="9"/>
  <c r="J10" s="1"/>
  <c r="L11" s="1"/>
  <c r="M20" i="7"/>
  <c r="K20"/>
  <c r="I20"/>
  <c r="G20"/>
  <c r="M16"/>
  <c r="K16"/>
  <c r="I16"/>
  <c r="G16"/>
  <c r="G115" i="3"/>
  <c r="F115"/>
  <c r="F104"/>
  <c r="F103"/>
  <c r="F102"/>
  <c r="G104"/>
  <c r="F93"/>
  <c r="G93"/>
  <c r="F15"/>
  <c r="A2" i="1"/>
  <c r="A2" i="2"/>
  <c r="A1" i="1"/>
  <c r="A1" i="2"/>
  <c r="E14" i="11"/>
  <c r="J98" i="6"/>
  <c r="J99" s="1"/>
  <c r="J92"/>
  <c r="H98"/>
  <c r="H92"/>
  <c r="F92"/>
  <c r="I37"/>
  <c r="H18" i="9"/>
  <c r="H22"/>
  <c r="J18"/>
  <c r="J22"/>
  <c r="L15"/>
  <c r="H13"/>
  <c r="H15"/>
  <c r="J13"/>
  <c r="J15"/>
  <c r="L10"/>
  <c r="G19" i="3"/>
  <c r="G11"/>
  <c r="G28"/>
  <c r="D29"/>
  <c r="I29"/>
  <c r="D30"/>
  <c r="E28"/>
  <c r="F28"/>
  <c r="G15"/>
  <c r="F13" i="12"/>
  <c r="J13" s="1"/>
  <c r="D28" i="3"/>
  <c r="A1" i="12"/>
  <c r="A1" i="13"/>
  <c r="L31" i="9"/>
  <c r="L32"/>
  <c r="L22"/>
  <c r="O20" i="7"/>
  <c r="O21" s="1"/>
  <c r="O16"/>
  <c r="O17" s="1"/>
  <c r="H31" i="9"/>
  <c r="J31"/>
  <c r="H79" i="6"/>
  <c r="J45"/>
  <c r="V125"/>
  <c r="F118"/>
  <c r="H118"/>
  <c r="V116"/>
  <c r="O109"/>
  <c r="H109"/>
  <c r="F109"/>
  <c r="N108"/>
  <c r="P108"/>
  <c r="N107"/>
  <c r="P107"/>
  <c r="N106"/>
  <c r="Q106"/>
  <c r="N105"/>
  <c r="P105"/>
  <c r="N104"/>
  <c r="P104"/>
  <c r="J114"/>
  <c r="I114"/>
  <c r="I115" s="1"/>
  <c r="H112"/>
  <c r="H114"/>
  <c r="F112"/>
  <c r="F114"/>
  <c r="J84"/>
  <c r="J85" s="1"/>
  <c r="J79"/>
  <c r="J80"/>
  <c r="J74"/>
  <c r="H74"/>
  <c r="F74"/>
  <c r="J69"/>
  <c r="J70" s="1"/>
  <c r="H69"/>
  <c r="F69"/>
  <c r="J62"/>
  <c r="H61"/>
  <c r="H62"/>
  <c r="F61"/>
  <c r="F62"/>
  <c r="H56"/>
  <c r="H64"/>
  <c r="H71"/>
  <c r="H75"/>
  <c r="H81"/>
  <c r="H111"/>
  <c r="H103"/>
  <c r="H116"/>
  <c r="F56"/>
  <c r="F64"/>
  <c r="F71"/>
  <c r="F75"/>
  <c r="F81"/>
  <c r="F111"/>
  <c r="F103"/>
  <c r="F116"/>
  <c r="J54"/>
  <c r="H53"/>
  <c r="H57" s="1"/>
  <c r="H58" s="1"/>
  <c r="J59" s="1"/>
  <c r="F53"/>
  <c r="F57"/>
  <c r="F58" s="1"/>
  <c r="I59" s="1"/>
  <c r="H45"/>
  <c r="F45"/>
  <c r="J19"/>
  <c r="J20" s="1"/>
  <c r="H19"/>
  <c r="H23"/>
  <c r="H26"/>
  <c r="F19"/>
  <c r="D14"/>
  <c r="H28" i="5"/>
  <c r="H26"/>
  <c r="H25"/>
  <c r="F29"/>
  <c r="E29"/>
  <c r="D29"/>
  <c r="H20"/>
  <c r="H18"/>
  <c r="H17"/>
  <c r="H16"/>
  <c r="H15"/>
  <c r="H14"/>
  <c r="D121" i="3"/>
  <c r="D120"/>
  <c r="G119"/>
  <c r="F119"/>
  <c r="E119"/>
  <c r="D117"/>
  <c r="G103"/>
  <c r="G102"/>
  <c r="G122"/>
  <c r="D114"/>
  <c r="I113"/>
  <c r="D113"/>
  <c r="H113"/>
  <c r="D112"/>
  <c r="D111"/>
  <c r="D110"/>
  <c r="D109"/>
  <c r="D108"/>
  <c r="D107"/>
  <c r="I107"/>
  <c r="D106"/>
  <c r="D104"/>
  <c r="D105"/>
  <c r="D101"/>
  <c r="I101"/>
  <c r="D100"/>
  <c r="D99"/>
  <c r="D98"/>
  <c r="D97"/>
  <c r="D93"/>
  <c r="K26" i="9"/>
  <c r="D96" i="3"/>
  <c r="D95"/>
  <c r="D94"/>
  <c r="E93"/>
  <c r="E79"/>
  <c r="D92"/>
  <c r="D91"/>
  <c r="D90"/>
  <c r="D89"/>
  <c r="D26" i="13"/>
  <c r="D23" s="1"/>
  <c r="F23" s="1"/>
  <c r="D87" i="3"/>
  <c r="I87"/>
  <c r="D86"/>
  <c r="I86"/>
  <c r="D85"/>
  <c r="D20" i="12"/>
  <c r="H20" s="1"/>
  <c r="D84" i="3"/>
  <c r="H9" i="9"/>
  <c r="H10"/>
  <c r="D83" i="3"/>
  <c r="D82"/>
  <c r="D81"/>
  <c r="G80"/>
  <c r="F80"/>
  <c r="F79"/>
  <c r="E80"/>
  <c r="D72"/>
  <c r="D71"/>
  <c r="D70"/>
  <c r="D68"/>
  <c r="D69"/>
  <c r="G68"/>
  <c r="F68"/>
  <c r="E68"/>
  <c r="E37"/>
  <c r="E74"/>
  <c r="D67"/>
  <c r="D66"/>
  <c r="D65"/>
  <c r="D64"/>
  <c r="D62"/>
  <c r="D63"/>
  <c r="G62"/>
  <c r="F62"/>
  <c r="E62"/>
  <c r="D61"/>
  <c r="D60"/>
  <c r="G59"/>
  <c r="F59"/>
  <c r="E59"/>
  <c r="D58"/>
  <c r="D57"/>
  <c r="D56"/>
  <c r="G56"/>
  <c r="F56"/>
  <c r="D55"/>
  <c r="D54"/>
  <c r="G53"/>
  <c r="F53"/>
  <c r="E53"/>
  <c r="D52"/>
  <c r="D50"/>
  <c r="D51"/>
  <c r="G50"/>
  <c r="F50"/>
  <c r="E50"/>
  <c r="D49"/>
  <c r="D48"/>
  <c r="G47"/>
  <c r="F47"/>
  <c r="E47"/>
  <c r="D45"/>
  <c r="D44"/>
  <c r="D43"/>
  <c r="D42"/>
  <c r="D38"/>
  <c r="D41"/>
  <c r="D40"/>
  <c r="D39"/>
  <c r="G38"/>
  <c r="G37"/>
  <c r="G74"/>
  <c r="F38"/>
  <c r="E38"/>
  <c r="D36"/>
  <c r="D35"/>
  <c r="D31"/>
  <c r="D33"/>
  <c r="D32"/>
  <c r="G31"/>
  <c r="F31"/>
  <c r="F11"/>
  <c r="D27"/>
  <c r="D26"/>
  <c r="D25"/>
  <c r="I25"/>
  <c r="D24"/>
  <c r="I24"/>
  <c r="D23"/>
  <c r="I23"/>
  <c r="D22"/>
  <c r="I22"/>
  <c r="D21"/>
  <c r="D20"/>
  <c r="D19"/>
  <c r="F19"/>
  <c r="E19"/>
  <c r="D18"/>
  <c r="D17"/>
  <c r="D16"/>
  <c r="E15"/>
  <c r="D14"/>
  <c r="D13"/>
  <c r="D12"/>
  <c r="G12"/>
  <c r="E40" i="2"/>
  <c r="F12" i="3"/>
  <c r="E12"/>
  <c r="G26" i="1"/>
  <c r="F26"/>
  <c r="D25"/>
  <c r="I84" i="6"/>
  <c r="I85"/>
  <c r="D24" i="1"/>
  <c r="I79" i="6"/>
  <c r="D22" i="1"/>
  <c r="I92" i="6"/>
  <c r="I93" s="1"/>
  <c r="D21" i="1"/>
  <c r="I98" i="6"/>
  <c r="D20" i="1"/>
  <c r="D19"/>
  <c r="I74" i="6"/>
  <c r="D18" i="1"/>
  <c r="I69" i="6"/>
  <c r="I70" s="1"/>
  <c r="D16" i="1"/>
  <c r="I62" i="6"/>
  <c r="G15" i="1"/>
  <c r="J58" i="6"/>
  <c r="F15" i="1"/>
  <c r="F17"/>
  <c r="F23"/>
  <c r="D14"/>
  <c r="D13"/>
  <c r="D25" i="13"/>
  <c r="F25"/>
  <c r="D19" i="12"/>
  <c r="D22"/>
  <c r="I69" i="3"/>
  <c r="F10" i="12"/>
  <c r="F15" s="1"/>
  <c r="D11"/>
  <c r="H11"/>
  <c r="I54" i="6"/>
  <c r="F27" i="1"/>
  <c r="F30"/>
  <c r="K10" i="9"/>
  <c r="K11" s="1"/>
  <c r="I84" i="3"/>
  <c r="I82"/>
  <c r="I81"/>
  <c r="K15" i="9"/>
  <c r="K16" s="1"/>
  <c r="I85" i="3"/>
  <c r="N16" i="7"/>
  <c r="N17" s="1"/>
  <c r="I83" i="3"/>
  <c r="I61"/>
  <c r="I49"/>
  <c r="I48"/>
  <c r="I44"/>
  <c r="I33"/>
  <c r="I21"/>
  <c r="I45" i="6"/>
  <c r="I46"/>
  <c r="I112" i="3"/>
  <c r="K31" i="9"/>
  <c r="I92" i="3"/>
  <c r="I89"/>
  <c r="F46"/>
  <c r="F37"/>
  <c r="F74"/>
  <c r="D59"/>
  <c r="G79"/>
  <c r="E46"/>
  <c r="D15"/>
  <c r="D13" i="12"/>
  <c r="H13" s="1"/>
  <c r="D119" i="3"/>
  <c r="G46"/>
  <c r="G17" i="1"/>
  <c r="G23"/>
  <c r="G27"/>
  <c r="G30"/>
  <c r="P106" i="6"/>
  <c r="J46"/>
  <c r="D26" i="1"/>
  <c r="D15"/>
  <c r="D47" i="3"/>
  <c r="D53"/>
  <c r="D46"/>
  <c r="H121" i="6"/>
  <c r="H124"/>
  <c r="H126" s="1"/>
  <c r="J128"/>
  <c r="H22" i="5"/>
  <c r="C29"/>
  <c r="I58" i="6"/>
  <c r="D17" i="1"/>
  <c r="D23"/>
  <c r="D27"/>
  <c r="F121" i="6"/>
  <c r="F128"/>
  <c r="G14" i="11"/>
  <c r="D28" i="1"/>
  <c r="D30"/>
  <c r="G24" i="5"/>
  <c r="I128" i="6"/>
  <c r="J30" i="1"/>
  <c r="E31" i="3"/>
  <c r="E11"/>
  <c r="D34"/>
  <c r="I34"/>
  <c r="E103"/>
  <c r="E102"/>
  <c r="E122"/>
  <c r="D116"/>
  <c r="D115"/>
  <c r="H115"/>
  <c r="I115"/>
  <c r="H30" i="1"/>
  <c r="I30" s="1"/>
  <c r="G29" i="5"/>
  <c r="H29" s="1"/>
  <c r="H24"/>
  <c r="F98" i="6"/>
  <c r="I99"/>
  <c r="D16"/>
  <c r="D15"/>
  <c r="D18"/>
  <c r="D17"/>
  <c r="H54"/>
  <c r="J55" s="1"/>
  <c r="K32" i="9"/>
  <c r="L23"/>
  <c r="L16"/>
  <c r="D29" i="13"/>
  <c r="F29" s="1"/>
  <c r="J10" i="12"/>
  <c r="N109" i="6"/>
  <c r="I80"/>
  <c r="F124"/>
  <c r="F126" s="1"/>
  <c r="J93"/>
  <c r="D13"/>
  <c r="D19"/>
  <c r="J63"/>
  <c r="I129"/>
  <c r="P109"/>
  <c r="H130"/>
  <c r="H120"/>
  <c r="F120"/>
  <c r="F130"/>
  <c r="F23"/>
  <c r="F26"/>
  <c r="F29"/>
  <c r="F37"/>
  <c r="H29"/>
  <c r="H37"/>
  <c r="H36"/>
  <c r="H136"/>
  <c r="H137"/>
  <c r="G31" i="1" s="1"/>
  <c r="F54" i="6"/>
  <c r="I55" s="1"/>
  <c r="I63"/>
  <c r="J115"/>
  <c r="H128"/>
  <c r="J129"/>
  <c r="L27" i="9"/>
  <c r="I22" i="5"/>
  <c r="J22"/>
  <c r="G42" i="2"/>
  <c r="D11" i="3"/>
  <c r="D10" i="12"/>
  <c r="D15" s="1"/>
  <c r="D37" i="3"/>
  <c r="I104"/>
  <c r="I19" i="6"/>
  <c r="I20"/>
  <c r="D103" i="3"/>
  <c r="F26" i="13"/>
  <c r="F122" i="3"/>
  <c r="F123"/>
  <c r="H19" i="12"/>
  <c r="H22" s="1"/>
  <c r="N20" i="7"/>
  <c r="N21"/>
  <c r="K22" i="9"/>
  <c r="K23"/>
  <c r="I20" i="3"/>
  <c r="D80"/>
  <c r="D79"/>
  <c r="F36" i="6"/>
  <c r="F136"/>
  <c r="F137"/>
  <c r="D31" i="1" s="1"/>
  <c r="J37" i="6"/>
  <c r="D74" i="3"/>
  <c r="I29" i="5"/>
  <c r="J29" s="1"/>
  <c r="D102" i="3"/>
  <c r="D122"/>
  <c r="H10" i="12"/>
  <c r="H15" s="1"/>
  <c r="D123" i="3"/>
  <c r="A5" i="12" l="1"/>
  <c r="A5" i="13"/>
  <c r="E39" i="2"/>
  <c r="J15" i="12"/>
  <c r="F22"/>
  <c r="L52" i="14" l="1"/>
  <c r="L53" s="1"/>
  <c r="E42" i="2"/>
  <c r="H42" s="1"/>
</calcChain>
</file>

<file path=xl/sharedStrings.xml><?xml version="1.0" encoding="utf-8"?>
<sst xmlns="http://schemas.openxmlformats.org/spreadsheetml/2006/main" count="959" uniqueCount="634">
  <si>
    <t>Đơn vị tính: VND</t>
  </si>
  <si>
    <t xml:space="preserve">Chỉ tiêu </t>
  </si>
  <si>
    <t>Mã số</t>
  </si>
  <si>
    <t>Thuyếtminh</t>
  </si>
  <si>
    <t>Năm trước</t>
  </si>
  <si>
    <t>Năm nay</t>
  </si>
  <si>
    <t>Đ/C</t>
  </si>
  <si>
    <t>Năm nay Đ/V</t>
  </si>
  <si>
    <t>4</t>
  </si>
  <si>
    <t>5</t>
  </si>
  <si>
    <t>6</t>
  </si>
  <si>
    <t>1. Doanh thu bán hàng, cung cấp dịch vụ</t>
  </si>
  <si>
    <t>01</t>
  </si>
  <si>
    <t>2. Các khoản giảm trừ doanh thu</t>
  </si>
  <si>
    <t>02</t>
  </si>
  <si>
    <t>3.Doanh thu thuần về bán hàng và cung cấp dịch vụ (10=01-02)</t>
  </si>
  <si>
    <t>4. Giá vốn hàng bán</t>
  </si>
  <si>
    <t>5. Lợi nhuận gộp về bán hàng và cung cấp dịch vụ (20=10-11)</t>
  </si>
  <si>
    <t>6. Doanh thu hoạt động tài chính</t>
  </si>
  <si>
    <t>7. Chi phí tài chính</t>
  </si>
  <si>
    <t xml:space="preserve"> - Trong đó: Chi phí lãi vay </t>
  </si>
  <si>
    <t>8. Chi phí bán hàng</t>
  </si>
  <si>
    <t>9. Chi phí quản lý doanh nghiệp</t>
  </si>
  <si>
    <t>10. Lợi nhuận từ hoạt động kinh doanh {30=20+(21-22)-(24+25)}</t>
  </si>
  <si>
    <t>11. Thu nhập khác</t>
  </si>
  <si>
    <t>12. Chi phí khác</t>
  </si>
  <si>
    <t>13. Lợi nhuận khác (40=31-32)</t>
  </si>
  <si>
    <t>14. Tổng lợi nhuận kế toán trước thuế (50=30+40)</t>
  </si>
  <si>
    <t>15. Chi phí thuế thu nhập doanh nghiệp hiện hành</t>
  </si>
  <si>
    <t>16. Chi phí thuế thu nhập doanh nghiệp hoãn lại</t>
  </si>
  <si>
    <t>17. Lợi nhuận sau thuế thu nhập doanh nghiệp (60=50-51-52)</t>
  </si>
  <si>
    <t xml:space="preserve">Tổng Giám đốc </t>
  </si>
  <si>
    <t>(Ký, họ tên, đóng dấu)</t>
  </si>
  <si>
    <t>BÁO CÁO LƯU CHUYỂN TIỀN TỆ</t>
  </si>
  <si>
    <t>I. Lưu chuyển tiền từ hoạt động kinh doanh</t>
  </si>
  <si>
    <t>03</t>
  </si>
  <si>
    <t>04</t>
  </si>
  <si>
    <t>05</t>
  </si>
  <si>
    <t>06</t>
  </si>
  <si>
    <t>Lưu chuyển tiền thuần từ hoạt động kinh doanh</t>
  </si>
  <si>
    <t>II. Lưu chuyển tiền từ hoạt động đầu tư</t>
  </si>
  <si>
    <t>Lưu chuyển tiền thuần từ hoạt động đầu tư</t>
  </si>
  <si>
    <t>III. Lưu chuyển tiền từ hoạt động tài chính</t>
  </si>
  <si>
    <t>Lưu chuyển tiền thuần từ hoạt động tài chính</t>
  </si>
  <si>
    <t>Ảnh hưởng của thay đổi tỷ giá hối đoái quy đổi ngoại tệ</t>
  </si>
  <si>
    <t>BẢNG CÂN ĐỐI KẾ TOÁN</t>
  </si>
  <si>
    <t>TÀI SẢN</t>
  </si>
  <si>
    <t>Thuyết minh</t>
  </si>
  <si>
    <t>Số cuối kỳ</t>
  </si>
  <si>
    <t>Đ/c</t>
  </si>
  <si>
    <t>Số đơn vị</t>
  </si>
  <si>
    <t>Số đầu năm</t>
  </si>
  <si>
    <t>A -TÀI SẢN NGẮN HẠN (100=110+120+130+140+150)</t>
  </si>
  <si>
    <t>I. Tiền và các khoản tương đương tiền</t>
  </si>
  <si>
    <t>2. Các khoản tương đương tiền</t>
  </si>
  <si>
    <t>II. Đầu tư tài chính ngắn hạn</t>
  </si>
  <si>
    <t>1. Chứng khoán kinh doanh</t>
  </si>
  <si>
    <t>3. Đầu tư nắm giữ đến ngày đáo hạn</t>
  </si>
  <si>
    <t>III. Các khoản phải thu ngắn hạn</t>
  </si>
  <si>
    <t>1. Phải thu ngắn hạn của khách hàng</t>
  </si>
  <si>
    <t>3. Phải thu nội bộ ngắn hạn</t>
  </si>
  <si>
    <t>4. Phải thu theo tiến độ kế hoạch hợp đồng xây dựng</t>
  </si>
  <si>
    <t>5. Phải thu về cho vay ngắn hạn</t>
  </si>
  <si>
    <t>6. Phải thu ngắn hạn khác</t>
  </si>
  <si>
    <t>7. Dự phòng phải thu ngắn hạn khó đòi (*)</t>
  </si>
  <si>
    <t>8. Tài sản thiếu chờ xử lý</t>
  </si>
  <si>
    <t>IV. Hàng tồn kho</t>
  </si>
  <si>
    <t>1. Hàng tồn kho</t>
  </si>
  <si>
    <t>V. Tài sản ngắn hạn khác</t>
  </si>
  <si>
    <t>1. Chi phí trả trước ngắn hạn</t>
  </si>
  <si>
    <t>2. Thuế GTGT được khấu trừ</t>
  </si>
  <si>
    <t>3. Thuế và các khoản khác phải thu Nhà nước</t>
  </si>
  <si>
    <t>4. Giao dịch mua bán lại trái phiếu chính phủ</t>
  </si>
  <si>
    <t>5. Tài sản ngắn hạn khác</t>
  </si>
  <si>
    <t>B - TÀI SẢN DÀI HẠN (200=210+220+240+250+260)</t>
  </si>
  <si>
    <t>I- Các khoản phải thu dài hạn</t>
  </si>
  <si>
    <t>1. Phải thu dài hạn của khách hàng</t>
  </si>
  <si>
    <t>2. Trả trước cho người bán dài hạn</t>
  </si>
  <si>
    <t>3. Vốn kinh doanh ở đơn vị trực thuộc</t>
  </si>
  <si>
    <t>4. Phải thu nội bộ dài hạn</t>
  </si>
  <si>
    <t>5. Phải thu về cho vay dài hạn</t>
  </si>
  <si>
    <t>6. Phải thu dài hạn khác</t>
  </si>
  <si>
    <t>II. Tài sản cố định</t>
  </si>
  <si>
    <t>1. Tài sản cố định hữu hình</t>
  </si>
  <si>
    <t xml:space="preserve"> - Nguyên giá</t>
  </si>
  <si>
    <t xml:space="preserve"> - Giá trị hao mòn luỹ kế (*)</t>
  </si>
  <si>
    <t>2. Tài sản cố định thuê tài chính</t>
  </si>
  <si>
    <t>3. Tài sản cố định vô hình</t>
  </si>
  <si>
    <t>III. Bất động sản đầu tư</t>
  </si>
  <si>
    <t>IV. Tài sản dở dang dài hạn</t>
  </si>
  <si>
    <t>1. Chi phí sản xuất kinh doanh dở dang dài hạn</t>
  </si>
  <si>
    <t>2. Chi phí xây dựng cơ bản dở dang</t>
  </si>
  <si>
    <t>V. Đầu tư tài chính dài hạn</t>
  </si>
  <si>
    <t>1. Đầu tư vào công ty con</t>
  </si>
  <si>
    <t>2. Đầu tư vào công ty liên kết, liên doanh</t>
  </si>
  <si>
    <t>3. Đầu tư góp vốn vào đơn vị khác</t>
  </si>
  <si>
    <t>4. Dự phòng đầu tư tài chính dài hạn (*)</t>
  </si>
  <si>
    <t>5. Đầu tư nắm giữ đến ngày đáo hạn</t>
  </si>
  <si>
    <t>VI. Tài sản dài hạn khác</t>
  </si>
  <si>
    <t>1. Chi phí trả trước dài hạn</t>
  </si>
  <si>
    <t>2. Tài sản thuế thu nhập hoãn lại</t>
  </si>
  <si>
    <t>4. Tài sản dài hạn khác</t>
  </si>
  <si>
    <t>3. Tài sản dài hạn khác</t>
  </si>
  <si>
    <t>TỔNG CỘNG TÀI SẢN (270 = 100 + 200)</t>
  </si>
  <si>
    <t>NGUỒN VỐN</t>
  </si>
  <si>
    <t>C - NỢ PHẢI TRẢ (300 = 310 + 330)</t>
  </si>
  <si>
    <t>I. Nợ ngắn hạn</t>
  </si>
  <si>
    <t>1. Phải trả người bán ngắn hạn</t>
  </si>
  <si>
    <t>2. Người mua trả tiền trước ngắn hạn</t>
  </si>
  <si>
    <t>3. Thuế và các khoản phải nộp Nhà nước</t>
  </si>
  <si>
    <t>4. Phải trả người lao động</t>
  </si>
  <si>
    <t>5. Chi phí phải trả ngắn hạn</t>
  </si>
  <si>
    <t>6. Phải trả nội bộ ngắn hạn</t>
  </si>
  <si>
    <t>7. Phải trả theo tiến độ kế hoạch hợp đồng xây dựng</t>
  </si>
  <si>
    <t>9. Phải trả ngắn hạn khác</t>
  </si>
  <si>
    <t>10. Vay và nợ thuê tài chính ngắn hạn</t>
  </si>
  <si>
    <t>11. Dự phòng phải trả ngắn hạn</t>
  </si>
  <si>
    <t>12. Quỹ khen thưởng, phúc lợi</t>
  </si>
  <si>
    <t>II. Nợ dài hạn</t>
  </si>
  <si>
    <t>1. Phải trả người bán dài hạn</t>
  </si>
  <si>
    <t>2. Người mua trả tiền trước dài hạn</t>
  </si>
  <si>
    <t>3. Chi phí phải trả dài hạn</t>
  </si>
  <si>
    <t>4. Phải trả nội bộ về vốn kinh doanh</t>
  </si>
  <si>
    <t>5. Phải trả nội bộ dài hạn</t>
  </si>
  <si>
    <t>6. Doanh thu chưa thực hiện dài hạn</t>
  </si>
  <si>
    <t>7. Phải trả dài hạn khác</t>
  </si>
  <si>
    <t>8. Vay và nợ thuê tài chính dài hạn</t>
  </si>
  <si>
    <t>D - VỐN CHỦ SỞ HỮU (400 = 410 + 430)</t>
  </si>
  <si>
    <t>I. Vốn chủ sở hữu</t>
  </si>
  <si>
    <t>1. Vốn góp của chủ sở hữu</t>
  </si>
  <si>
    <t>- Cổ phiếu phổ thông có quyền biểu quyết</t>
  </si>
  <si>
    <t>411a</t>
  </si>
  <si>
    <t>- Cổ phiếu ưu đãi</t>
  </si>
  <si>
    <t>411b</t>
  </si>
  <si>
    <t>2. Thặng dư vốn cổ phần</t>
  </si>
  <si>
    <t>4. Vốn khác của chủ sở hữu</t>
  </si>
  <si>
    <t>6. Chênh lệch đánh giá lại tài sản</t>
  </si>
  <si>
    <t>7. Chênh lệch tỷ giá hối đoái</t>
  </si>
  <si>
    <t>8. Quỹ đầu tư phát triển</t>
  </si>
  <si>
    <t>9. Quỹ hổ trợ sắp xếp doanh nghiệp</t>
  </si>
  <si>
    <t>10. Quỹ khác thuộc vốn chủ sở hữu</t>
  </si>
  <si>
    <t>11. Lợi nhuận sau thuế chưa phân phối</t>
  </si>
  <si>
    <t>- Lợi nhuận chưa phân phối lũy kế đến cuối kỳ trước</t>
  </si>
  <si>
    <t>421a</t>
  </si>
  <si>
    <t>- Lợi nhuận chưa phân phối kỳ này</t>
  </si>
  <si>
    <t>421b</t>
  </si>
  <si>
    <t>12. Nguồn vốn đầu tư XDCB</t>
  </si>
  <si>
    <t>II. Nguồn kinh phí và quỹ khác</t>
  </si>
  <si>
    <t>1. Nguồn kinh phí</t>
  </si>
  <si>
    <t>2. Nguồn kinh phí đã hình thành TSCĐ</t>
  </si>
  <si>
    <t>TỘNG CỘNG NGUỒN VỐN (440 = 300 + 400)</t>
  </si>
  <si>
    <t>BẢN THUYẾT MINH BÁO CÁO TÀI CHÍNH</t>
  </si>
  <si>
    <t>V- THÔNG TIN BỔ SUNG CHO CÁC KHOẢN MỤC TRÌNH BÀY TRONG BẢNG CÂN ĐỐI KẾ TOÁN VÀ BÁO CÁO KẾT QUẢ HOẠT ĐỘNG KINH DOANH</t>
  </si>
  <si>
    <t xml:space="preserve">        </t>
  </si>
  <si>
    <t>1. TIỀN VÀ CÁC KHOẢN TƯƠNG ĐƯƠNG TIỀN</t>
  </si>
  <si>
    <t xml:space="preserve">Cộng </t>
  </si>
  <si>
    <t>- Khác</t>
  </si>
  <si>
    <t xml:space="preserve">- Nguyên liệu, vật liệu </t>
  </si>
  <si>
    <t>- Thuế thu nhập doanh nghiệp</t>
  </si>
  <si>
    <t>Nhà cửa, 
vật kiến trúc</t>
  </si>
  <si>
    <t>Máy móc,
 thiết bị</t>
  </si>
  <si>
    <t>Phương tiện 
vận tải, 
truyền dẫn</t>
  </si>
  <si>
    <t>Dụng cụ 
quản lý</t>
  </si>
  <si>
    <t>Tổng Cộng</t>
  </si>
  <si>
    <t>III. Giá trị còn lại</t>
  </si>
  <si>
    <t>1. Tại ngày đầu năm</t>
  </si>
  <si>
    <t>2. Tại ngày cuối kỳ</t>
  </si>
  <si>
    <t>- Thuế thu nhập cá nhân</t>
  </si>
  <si>
    <t xml:space="preserve">- Lương phải trả công nhân viên </t>
  </si>
  <si>
    <t>- Kinh phí Công đoàn</t>
  </si>
  <si>
    <t>- Quỹ khen thưởng</t>
  </si>
  <si>
    <t>- Quỹ phúc lợi</t>
  </si>
  <si>
    <t xml:space="preserve"> a/ Bảng cân đối biến động của vốn chủ sở hữu</t>
  </si>
  <si>
    <t>Thặng dư 
vốn cổ phần</t>
  </si>
  <si>
    <t>A</t>
  </si>
  <si>
    <t>- Tăng khác</t>
  </si>
  <si>
    <t xml:space="preserve">- Giảm khác </t>
  </si>
  <si>
    <t>Số dư đầu năm nay</t>
  </si>
  <si>
    <t>Vốn đầu tư 
của chủ sở hữu</t>
  </si>
  <si>
    <t>Quỹ đầu 
tư phát triển</t>
  </si>
  <si>
    <t>Lợi nhuận 
sau thuế chưa phân phối</t>
  </si>
  <si>
    <t>- Tăng vốn trong kỳ này</t>
  </si>
  <si>
    <t>- Lãi trong kỳ này</t>
  </si>
  <si>
    <t>- Giảm vốn trong kỳ này</t>
  </si>
  <si>
    <t>- Lỗ trong kỳ này</t>
  </si>
  <si>
    <t>Số dư cuối kỳ này</t>
  </si>
  <si>
    <t xml:space="preserve"> b/ Chi tiết vốn đầu tư chủ sở hữu</t>
  </si>
  <si>
    <t>Tỷ lệ</t>
  </si>
  <si>
    <t xml:space="preserve"> c/ Các giao dịch về vốn với các chủ sở hữu và phân phối cổ tức, chia lợi nhuận</t>
  </si>
  <si>
    <t>Kỳ này</t>
  </si>
  <si>
    <t>Kỳ trước</t>
  </si>
  <si>
    <t xml:space="preserve"> d/ Cổ phiếu</t>
  </si>
  <si>
    <t xml:space="preserve"> * Mệnh giá cổ phiếu đang lưu hành: 10.000 đ/CP</t>
  </si>
  <si>
    <t xml:space="preserve"> e/ Các quỹ của doanh nghiệp</t>
  </si>
  <si>
    <t>- Doanh thu bán hàng</t>
  </si>
  <si>
    <t>- Lãi tiền gửi, tiền cho vay</t>
  </si>
  <si>
    <t>- Lãi đầu tư trái phiếu, kỳ phiếu, tín phiếu</t>
  </si>
  <si>
    <t>- Cổ tức, lợi nhuận được chia</t>
  </si>
  <si>
    <t>- Doanh thu hoạt động tài chính khác</t>
  </si>
  <si>
    <t xml:space="preserve">- Lãi tiền vay </t>
  </si>
  <si>
    <t>- Lỗ do chênh lệch tỷ giá đã thực hiện</t>
  </si>
  <si>
    <t>- Thu nhập khác</t>
  </si>
  <si>
    <t>- Chi phí thuế TNDN tính trên thu nhập chịu thuế hiện hành</t>
  </si>
  <si>
    <t>- Điều chỉnh chi phí thuế TNDN của các năm trước vào chi phí thuế TNDN năm nay</t>
  </si>
  <si>
    <t>Quý 1 + 2</t>
  </si>
  <si>
    <t>- Chi phí nguyên liệu, vật liệu</t>
  </si>
  <si>
    <t>621;6272;6273;6412</t>
  </si>
  <si>
    <t>- Chi phí nhân công</t>
  </si>
  <si>
    <t>- Chi phí khấu hao TSCĐ</t>
  </si>
  <si>
    <t>- Chi phí dịch vụ mua ngoài</t>
  </si>
  <si>
    <t>- Chi phí bằng tiền khác</t>
  </si>
  <si>
    <t>- Thù lao của Hội đồng quản trị và Ban kiểm soát</t>
  </si>
  <si>
    <t>622;6271;6421:</t>
  </si>
  <si>
    <t xml:space="preserve"> + Tổng lợi nhuận trước thuế</t>
  </si>
  <si>
    <t xml:space="preserve"> + Các khoản điều chỉnh tăng</t>
  </si>
  <si>
    <t xml:space="preserve"> + Các khoản điều chỉnh giảm</t>
  </si>
  <si>
    <t xml:space="preserve"> + Tổng thu nhập chịu thuế</t>
  </si>
  <si>
    <t xml:space="preserve"> + Lợi nhuận sau thuế TNDN</t>
  </si>
  <si>
    <t>Giá trị ghi sổ</t>
  </si>
  <si>
    <t>Tài sản tài chính</t>
  </si>
  <si>
    <t>Tiền và các khoản tương đương tiền</t>
  </si>
  <si>
    <t>Phải thu khách hàng và phải thu khác</t>
  </si>
  <si>
    <t>Nợ phải trả tài chính</t>
  </si>
  <si>
    <t>Các khoản vay</t>
  </si>
  <si>
    <t>Phải trả người bán và phải trả khác</t>
  </si>
  <si>
    <t>Chi phí phải trả</t>
  </si>
  <si>
    <t>Giá trị hợp lý của các tài sản tài chính và nợ phải trả tài chính được phản ánh theo giá trị mà công cụ tài chính có thể được chuyển đổi trong một giao dịch hiện tại giữa các bên có đầy đủ hiểu biết và mong muốn giao dịch.</t>
  </si>
  <si>
    <t>Tại ngày 30 tháng 06 năm 2015</t>
  </si>
  <si>
    <t>- Các khoản tương đương tiền</t>
  </si>
  <si>
    <t>- Tiền mặt (VND)</t>
  </si>
  <si>
    <t>2. Trả trước cho người bán ngắn hạn</t>
  </si>
  <si>
    <t>Giá gốc</t>
  </si>
  <si>
    <t>Dự phòng</t>
  </si>
  <si>
    <t>Khoản mục</t>
  </si>
  <si>
    <t>Số dư đầu năm</t>
  </si>
  <si>
    <t>Nguyên giá</t>
  </si>
  <si>
    <t>- Cải tạo sửa chữa</t>
  </si>
  <si>
    <t>- Đầu tư XDCB hoàn thành</t>
  </si>
  <si>
    <t>- Thanh lý, nhượng bán</t>
  </si>
  <si>
    <t>- Giảm khác</t>
  </si>
  <si>
    <t>- Chuyển sang bất động sản đầu tư</t>
  </si>
  <si>
    <t>Giá trị hao mòn lũy kế</t>
  </si>
  <si>
    <t>Các khoản mục thuộc vốn chủ sở hữu</t>
  </si>
  <si>
    <t>Đầu năm</t>
  </si>
  <si>
    <t>Tăng</t>
  </si>
  <si>
    <t>Giảm</t>
  </si>
  <si>
    <t>Số đã thực nộp trong năm</t>
  </si>
  <si>
    <t xml:space="preserve"> - Vốn chủ sở hữu</t>
  </si>
  <si>
    <t xml:space="preserve"> - Cổ tức lợi nhuận đã chia</t>
  </si>
  <si>
    <t xml:space="preserve"> - Cổ tức đã công bố sau ngày kết thúc kỳ kế toán</t>
  </si>
  <si>
    <t xml:space="preserve"> - Cổ tức của cổ phiếu ưu đãi lũy kế chưa được ghi nhận</t>
  </si>
  <si>
    <t xml:space="preserve"> - Số lượng cổ phiếu đăng ký phát hành</t>
  </si>
  <si>
    <t xml:space="preserve"> - Số lượng cổ phiếu bán ra công chúng</t>
  </si>
  <si>
    <t xml:space="preserve"> - Số lượng cổ phiếu được mua lại</t>
  </si>
  <si>
    <t xml:space="preserve"> - Số lượng cổ phiếu đang lưu hành</t>
  </si>
  <si>
    <t xml:space="preserve"> - Quỹ đầu tư và phát triển</t>
  </si>
  <si>
    <t xml:space="preserve"> + Vốn góp đầu năm</t>
  </si>
  <si>
    <t xml:space="preserve"> + Vốn góp tăng trong kỳ</t>
  </si>
  <si>
    <t xml:space="preserve"> + Vốn góp giảm trong kỳ</t>
  </si>
  <si>
    <t xml:space="preserve"> + Vốn góp cuối kỳ</t>
  </si>
  <si>
    <t xml:space="preserve">    + Cổ phiếu phổ thông</t>
  </si>
  <si>
    <t xml:space="preserve">    + Cổ phiếu ưu đãi</t>
  </si>
  <si>
    <t xml:space="preserve"> - Quỹ hỗ trợ sắp xếp doanh nghiệp</t>
  </si>
  <si>
    <t xml:space="preserve"> - Quỹ khác thuộc vốn chủ sở hữu</t>
  </si>
  <si>
    <t>đ/ Cổ tức</t>
  </si>
  <si>
    <t>+ Cổ tức đã công bố trên cổ phiếu phổ thông</t>
  </si>
  <si>
    <t>+ Cổ tức đã công bố trên cổ phiếu ưu đãi</t>
  </si>
  <si>
    <t>7. Dự phòng phải thu dài hạn khó đòi (*)</t>
  </si>
  <si>
    <t>1. Tiền</t>
  </si>
  <si>
    <t>2. Dự phòng giảm giá chứng khoán kinh doanh (*)</t>
  </si>
  <si>
    <t>2. Dự phòng giảm giá hàng tồn kho (*)</t>
  </si>
  <si>
    <t>3. Thiết bị, vật tư, phụ tùng thay thế dài hạn</t>
  </si>
  <si>
    <t>5. Cổ phiếu quỹ (*)</t>
  </si>
  <si>
    <t>07</t>
  </si>
  <si>
    <t>- Tiền gửi ngân hàng không kỳ hạn</t>
  </si>
  <si>
    <t>a- Trả trước cho người bán ngắn hạn</t>
  </si>
  <si>
    <t>Số phải nộp 
trong năm</t>
  </si>
  <si>
    <t>a- Phải trả người bán ngắn hạn</t>
  </si>
  <si>
    <t>a- Người mua trả tiền trước ngắn hạn</t>
  </si>
  <si>
    <t>a- Chi phí phải trả ngắn hạn</t>
  </si>
  <si>
    <t>a- Phải trả ngắn hạn khác</t>
  </si>
  <si>
    <t xml:space="preserve">- Doanh thu thuần bán hàng </t>
  </si>
  <si>
    <t>21. DOANH THU THUẦN VỀ BÁN HÀNG VÀ CUNG CẤP DỊCH VỤ</t>
  </si>
  <si>
    <t>6 tháng đầu năm 2015</t>
  </si>
  <si>
    <t>BẢNG TỔNG HỢP BÚT TOÁN ĐIỀU CHỈNH</t>
  </si>
  <si>
    <t xml:space="preserve">NTH: </t>
  </si>
  <si>
    <t>NGUYỄN HOÀNG HẢI</t>
  </si>
  <si>
    <t>STT</t>
  </si>
  <si>
    <t>Chứng từ</t>
  </si>
  <si>
    <t>NỘI DUNG</t>
  </si>
  <si>
    <t xml:space="preserve">Số đơn vị </t>
  </si>
  <si>
    <t xml:space="preserve"> Số kiểm toán </t>
  </si>
  <si>
    <t xml:space="preserve"> Số đ/chỉnh </t>
  </si>
  <si>
    <t>Đvị HT</t>
  </si>
  <si>
    <t>Điều chỉnh của kiểm toán</t>
  </si>
  <si>
    <t>Tham chiếu</t>
  </si>
  <si>
    <t>Ảh đến BCKT</t>
  </si>
  <si>
    <t>Ảh đến BCKQKD</t>
  </si>
  <si>
    <t>Số</t>
  </si>
  <si>
    <t xml:space="preserve">Ngày </t>
  </si>
  <si>
    <t>Nợ</t>
  </si>
  <si>
    <t>Có</t>
  </si>
  <si>
    <t>A. BÚT TOÁN ĐỀ NGHỊ ĐIỀU CHỈNH</t>
  </si>
  <si>
    <t xml:space="preserve">DIỀU CHỈNH CHI PHÍ THUẾ TNDN </t>
  </si>
  <si>
    <t>- Giảm khác (*)</t>
  </si>
  <si>
    <t>VI. THÔNG TIN BỔ SUNG CHO CÁC KHOẢN MỤC TRÌNH BÀY TRONG BÁO CÁO KẾT QUẢ HOẠT ĐỘNG KINH DOANH</t>
  </si>
  <si>
    <t>1. TỔNG DOANH THU BÁN HÀNG VÀ CUNG CẤP DỊCH VỤ</t>
  </si>
  <si>
    <t>5. CHI PHÍ TÀI CHÍNH</t>
  </si>
  <si>
    <t>a) Các khoản chi phí quản lý doanh nghiệp phát sinh trong kỳ</t>
  </si>
  <si>
    <t>b) Các khoản chi phí bán hàng phát sinh trong kỳ</t>
  </si>
  <si>
    <t>- Chi phí nhân viên quản lý</t>
  </si>
  <si>
    <t>- Dịch vụ mua ngoài</t>
  </si>
  <si>
    <t>- Các khoản chi phí QLDN khác</t>
  </si>
  <si>
    <t>điều chỉnh vào các khoản phải thu NN</t>
  </si>
  <si>
    <t xml:space="preserve">VII. NHỮNG THÔNG TIN BỔ SUNG </t>
  </si>
  <si>
    <t>2- Về báo cáo bộ phận:</t>
  </si>
  <si>
    <t>18. Lãi cơ bản trên cổ phiếu</t>
  </si>
  <si>
    <t>19. Lãi suy giảm trên cổ phiếu</t>
  </si>
  <si>
    <t>- Thuế môn bài</t>
  </si>
  <si>
    <t xml:space="preserve">  Lập, ngày 20 tháng 07 năm 2015</t>
  </si>
  <si>
    <t>CÔNG TY CỔ PHẦN TAXI GAS SÀI GÒN PETROLIMEX</t>
  </si>
  <si>
    <t>Địa chỉ: 178/6 Điện Biên Phủ, Phường 21, Quận Bình Thạnh, TP.HCM.</t>
  </si>
  <si>
    <t>8. Doanh thu chưa thưc hiện ngắn hạn</t>
  </si>
  <si>
    <t>- Ngân hàng TMCP Công Thương- CN TP HCM</t>
  </si>
  <si>
    <t>- Ngân hàng TMCP Đông Á- Sở Giao dịch</t>
  </si>
  <si>
    <t>- Ngân hàng TMCP Xăng dầu Petrolimex- CN Sài Gòn</t>
  </si>
  <si>
    <t>- Ngân hàng TMCP Quốc Tế- CN Quận 1</t>
  </si>
  <si>
    <t>- Tiền gửi tiết kiệm VND tại Ngân hàng TMCP Xăng dầu Petrolimex- CN Sài Gòn (Kỳ hạn 01 tháng)</t>
  </si>
  <si>
    <t>CÁC KHOẢN ĐẦU TƯ TÀI CHÍNH</t>
  </si>
  <si>
    <t xml:space="preserve">2. </t>
  </si>
  <si>
    <t>Đầu tư nắm giữ đến ngày đáo hạn</t>
  </si>
  <si>
    <t>- Tiền gửi tiết kiệm VND tại Ngân hàng TMCP Xăng dầu Petrolimex- CN Sài Gòn (Kỳ hạn 01 năm)</t>
  </si>
  <si>
    <t>a) Phải thu khách hàng ngắn hạn</t>
  </si>
  <si>
    <t>- Hàng hóa</t>
  </si>
  <si>
    <t>3. PHẢI THU KHÁCH HÀNG</t>
  </si>
  <si>
    <t>Quyền sử dụng đất</t>
  </si>
  <si>
    <t>Quyền phát minh</t>
  </si>
  <si>
    <t>Phần mềm quản lý</t>
  </si>
  <si>
    <t>TSCĐVH khác</t>
  </si>
  <si>
    <t>- Hợp tác xã xe vận tải và du lịch Quận 7</t>
  </si>
  <si>
    <t>- Khách hàng khác</t>
  </si>
  <si>
    <t xml:space="preserve"> </t>
  </si>
  <si>
    <t>- Đàm Quang Trung  2518</t>
  </si>
  <si>
    <t>- Lê Qui 2470K</t>
  </si>
  <si>
    <t>- An Xuân Bằng K2456</t>
  </si>
  <si>
    <t>- CN Công ty cổ phần XDCT giao thông 610 tại Phước Tân</t>
  </si>
  <si>
    <t>- Công ty TNHH SCG Trading Việt Nam</t>
  </si>
  <si>
    <t>- Thuế GTGT đầu ra</t>
  </si>
  <si>
    <t>a- Thuế và các khoản phải nộp nhà nước</t>
  </si>
  <si>
    <t>b- Thuế và các khoản phải thu nhà nước</t>
  </si>
  <si>
    <t>- Chi phí kiểm toán</t>
  </si>
  <si>
    <t>- Cổ tức phải trả</t>
  </si>
  <si>
    <t>Quỹ dự phòng tài chính</t>
  </si>
  <si>
    <t>Mr Kakazu Shogo</t>
  </si>
  <si>
    <t>All Corporation</t>
  </si>
  <si>
    <t>Daitomi Inc</t>
  </si>
  <si>
    <t>Công ty CP Vận chuyển Sài Gòn Tourist</t>
  </si>
  <si>
    <t>Các cổ đông khác</t>
  </si>
  <si>
    <t>-</t>
  </si>
  <si>
    <t>- Thanh lý TSCĐ</t>
  </si>
  <si>
    <t>- Thanh lý CCDC</t>
  </si>
  <si>
    <t>- Giá trị còn lại TSCĐ và chi phí thanh lý, nhượng bán TSCĐ</t>
  </si>
  <si>
    <t>- Chi phí khác</t>
  </si>
  <si>
    <t xml:space="preserve"> + Tổng thu nhập tính thuế</t>
  </si>
  <si>
    <t xml:space="preserve"> + Chuyển lỗ những năm trước</t>
  </si>
  <si>
    <t xml:space="preserve"> + Thuế TNDN</t>
  </si>
  <si>
    <t>12.</t>
  </si>
  <si>
    <t>LÃI CƠ BẢN TRÊN CỔ PHIẾU</t>
  </si>
  <si>
    <t>Lợi nhuận kế toán sau thuế thu nhập doanh nghiệp</t>
  </si>
  <si>
    <t>Các khoản điều chỉnh tăng hoặc giảm lợi nhuận kế toán để xác định lợi nhuận hoặc lỗ phân bổ cho CĐ sở hữu CP phổ thông</t>
  </si>
  <si>
    <t>+ Các khoản điều chỉnh tăng</t>
  </si>
  <si>
    <t>+ Các khoản điều chỉnh giảm</t>
  </si>
  <si>
    <t>Lợi nhuận/(Lỗ) phân bổ cho CĐ sở hữu CP phổ thông</t>
  </si>
  <si>
    <t xml:space="preserve">CP phổ thông đang lưu hành bình quân trong kỳ </t>
  </si>
  <si>
    <t xml:space="preserve">Lãi/(Lỗ) cơ bản trên cổ phiếu </t>
  </si>
  <si>
    <t>Công ty không lập báo cáo bộ phận vì không thỏa mãn 1 trong 3 điều kiện theo lĩnh vực kinh doanh hay theo vị trí địa lý theo quy định tại Thông tư 20/2006/TT-BTC ngày 20/03/2006 của Bộ Tài chính V/v hướng dẫn thực hiện 06 Chuẩn mực kế toán ban hành theo Quyết định số 12/2005/QĐ-BTC ngày 15/02/2005 của Bộ Tài chính.</t>
  </si>
  <si>
    <t>3.</t>
  </si>
  <si>
    <t>Công cụ tài chính</t>
  </si>
  <si>
    <t>Giá trị hợp lý</t>
  </si>
  <si>
    <t>Các khoản ký quỹ, ký cược</t>
  </si>
  <si>
    <t>Tài sản tài chính sẵn sàng để bán</t>
  </si>
  <si>
    <t>Cộng</t>
  </si>
  <si>
    <t>Phương pháp và giả định sau đây được sử dụng để ước tính giá trị hợp lý:</t>
  </si>
  <si>
    <t>Tiền mặt, tiền gửi ngân hàng, các khoản phải thu khách hàng, phải trả người bán và nợ phải trả ngắn hạn khác phần lớn xấp xỉ với giá trị ghi sổ do kỳ hạn ngắn hạn của những công cụ này.</t>
  </si>
  <si>
    <t xml:space="preserve">Giá trị hợp lý của các khoản vay có lãi suất cố định hoặc thả nổi không xác định được do không có đủ thông tin để áp dụng các mô hình định giá phù hợp. </t>
  </si>
  <si>
    <t>4.</t>
  </si>
  <si>
    <t xml:space="preserve">5. </t>
  </si>
  <si>
    <t>Rủi ro tín dụng</t>
  </si>
  <si>
    <t>Rủi ro tín dụng là rủi ro mà đối tác sẽ không thực hiện các nghĩa vụ của mình theo quy định của một công cụ tài chính hoặc hợp đồng khách hàng, dẫn đến tổn thất về tài chính. Công ty có rủi ro tín dụng từ các hoạt động kinh doanh của mình (chủ yếu đối với các khoản phải thu khách hàng) và từ hoạt động tài chính của mình bao gồm cả tiền gửi ngân hàng và các công cụ tài chính khác.</t>
  </si>
  <si>
    <t>Phải thu khách hàng</t>
  </si>
  <si>
    <t xml:space="preserve">Việc quản lý rủi ro tín dụng khách hàng của Công ty dựa trên các chính sách, thủ tục và quy trình kiểm soát của Công ty có liên quan đến việc quản lý rủi ro tín dụng khách hàng. </t>
  </si>
  <si>
    <t>Các khoản phải thu khách hàng chưa trả thường xuyên được theo dõi. Các phân tích về khả năng lập dự phòng được thực hiện tại ngày lập báo cáo trên cơ sở từng khách hàng đối với các khách hàng lớn. Trên cơ sở này, Công ty không có rủi ro tập trung về tín dụng.</t>
  </si>
  <si>
    <t>Tiền gửi ngân hàng</t>
  </si>
  <si>
    <t>Phần lớn tiền gửi ngân hàng của Công ty được gửi tại các ngân hàng lớn có uy tín ở Việt Nam. Công ty nhận thấy mức độ tập trung rủi ro tín dụng đối với tiền gửi ngân hàng là thấp.</t>
  </si>
  <si>
    <t>6.</t>
  </si>
  <si>
    <t>Rủi ro thanh khoản</t>
  </si>
  <si>
    <t>Rủi ro thanh khoản là rủi ro Công ty gặp khó khăn trong việc đáp ứng các nghĩa vụ tài chính do tình trạng thiếu vốn. Rủi ro thanh khoản của Công ty phát sinh chủ yếu do không tương xứng trong các kỳ hạn của tài sản tài chính và các khoản phải trả tài chính.</t>
  </si>
  <si>
    <t>Công ty giám sát rủi ro thanh khoản bằng việc duy trì tỷ lệ tiền mặt và các khoản tương đương tiền ở mức mà Ban Giám đốc cho là đủ để hỗ trợ tài chính cho các hoạt động kinh doanh của Công ty và để giảm thiểu ảnh hưởng của những thay đổi các luồng tiền.</t>
  </si>
  <si>
    <t>Thông tin thời hạn đáo hạn của nợ phải trả tài chính của Công ty dựa trên các giá trị thanh toán chưa chiết khấu theo hợp đồng như sau:</t>
  </si>
  <si>
    <t>Từ 01 năm
trở xuống</t>
  </si>
  <si>
    <t>Từ 01 năm
đến 05 năm</t>
  </si>
  <si>
    <t>Phải trả người bán</t>
  </si>
  <si>
    <t>Phải trả khác</t>
  </si>
  <si>
    <t>Quản lý rủi ro vốn</t>
  </si>
  <si>
    <t xml:space="preserve">Công ty quản trị nguồn vốn nhằm đảm bảo rằng Công ty có thể vừa hoạt động liên tục vừa tối đa hóa lợi ích của các cổ đông thông qua tối ưu hóa số dư nguồn vốn và công nợ. </t>
  </si>
  <si>
    <t>7.</t>
  </si>
  <si>
    <t>Rủi ro thị trường</t>
  </si>
  <si>
    <t>Rủi ro thị trường là rủi ro mà giá trị hợp lý hoặc các luồng tiền trong tương lai của công cụ tài chính sẽ biến động theo những thay đổi của giá thị trường. Rủi ro thị trường bao gồm 3 loại : Rủi ro ngoại tệ, rủi ro lãi suất và rủi ro về giá khác.</t>
  </si>
  <si>
    <t>Rủi ro ngoại tệ</t>
  </si>
  <si>
    <t>Rủi ro ngoại tệ là rủi ro mà giá trị hợp lý hoặc các luồng tiền trong tương lai của công cụ tài chính sẽ biến động theo những thay đổi của tỷ giá hối đoái.</t>
  </si>
  <si>
    <t>Công ty không có rủi ro ngoại tệ trọng yếu do việc mua và bán hàng hóa, dịch vụ được thực hiện chủ yếu bằng đơn vị tiền tệ là Đồng Việt Nam.</t>
  </si>
  <si>
    <t>Rủi ro lãi suất</t>
  </si>
  <si>
    <t>Rủi ro lãi suất là rủi ro mà giá trị hợp lý hoặc các luồng tiền trong tương lai của một công cụ tài chính sẽ biến động do thay đổi lãi suất thị trường. Rủi ro về thay đổi lãi suất thị trường của Công ty chủ yếu liên quan đến các các khoản vay chịu lãi suất đã được ký kết với các ngân hàng. Trong kỳ, Công ty không có đi vay nên không chịu ảnh hưởng của loại rủi ro này.</t>
  </si>
  <si>
    <t>Công ty quản lý rủi ro lãi suất bằng cách theo dõi chặt chẽ tình hình thị trường có liên quan để xác định chính sách lãi suất hợp lý có lợi cho các mục đích quản lý giới hạn rủi ro của Công ty.</t>
  </si>
  <si>
    <t>Công ty không thực hiện phân tích độ nhạy đối với lãi suất vì rủi ro do thay đổi lãi suất tại ngày lập báo cáo là không đáng kể.</t>
  </si>
  <si>
    <t>Rủi ro về giá khác</t>
  </si>
  <si>
    <t>Rủi ro về giá khác là rủi ro mà giá trị hợp lý hoặc các luồng tiền trong tương lai của một công cụ tài chính sẽ biến động theo những thay đổi của giá thị trường ngoài thay đổi của lãi suất và tỷ giá hối đoái.</t>
  </si>
  <si>
    <t>Các cổ phiếu do Công ty nắm giữ có thể bị ảnh hưởng bởi các rủi ro về giá trị tương lai của cổ phiếu đầu tư. Công ty quản lý rủi ro về giá cổ phiếu bằng cách thiết lập hạn mức đầu tư và đa dạng hóa danh mục đầu tư.</t>
  </si>
  <si>
    <t>8.</t>
  </si>
  <si>
    <t>Số liệu so sánh</t>
  </si>
  <si>
    <t>Giám đốc</t>
  </si>
  <si>
    <t>Tài sản đảm bảo: không phát sinh</t>
  </si>
  <si>
    <t>Người lập biểu</t>
  </si>
  <si>
    <t>Kế toán trưởng</t>
  </si>
  <si>
    <t>(Ký, họ tên)</t>
  </si>
  <si>
    <t>Nguyễn Thị Thủy</t>
  </si>
  <si>
    <t>Lê Đình Nam</t>
  </si>
  <si>
    <t>- Phải thu lái xe, tai nạn, thu khác</t>
  </si>
  <si>
    <t>- Công ty CP Tân Tân</t>
  </si>
  <si>
    <t>- Công ty TNHH XD SXTM Lê Hoàn</t>
  </si>
  <si>
    <t>- Công ty CP Kết cấu Thép Thành Long Vineco</t>
  </si>
  <si>
    <t>- Công ty TNHH Hoàng Đạt</t>
  </si>
  <si>
    <t>- DNTN Gara Sửa chữa Ôtô Khánh Ngọc</t>
  </si>
  <si>
    <t>- Các đối tượng khác</t>
  </si>
  <si>
    <t>- Khách hàng lẻ</t>
  </si>
  <si>
    <t>- Công ty CP Tập Đoàn Hiệp Đồng Tâm</t>
  </si>
  <si>
    <t>(*)</t>
  </si>
  <si>
    <t>(**)</t>
  </si>
  <si>
    <t xml:space="preserve">(*) Là các khoản Công nợ phải thu khách hàng khó đòi đã có quyết định của tòa án, không có khả năng thu hồi và đã được trích lập dự phòng 100%. </t>
  </si>
  <si>
    <t xml:space="preserve">(**) Là các khoản công nợ phải thu khách hàng khó đòi đã quá hạn thanh toán trên 03 năm và đã được trích lập dự phòng 100%. </t>
  </si>
  <si>
    <t>- Công ty CP Dầu Khí Bảo Tân</t>
  </si>
  <si>
    <t>Tiền và tương đương tiền đầu năm</t>
  </si>
  <si>
    <t>(Theo phương pháp trực tiếp)</t>
  </si>
  <si>
    <t>1.</t>
  </si>
  <si>
    <t>2.</t>
  </si>
  <si>
    <t>Tiền chi trả cho người cung cấp hàng hóa và dịch vụ</t>
  </si>
  <si>
    <t>Tiền chi trả cho người lao động</t>
  </si>
  <si>
    <t>Tiền lãi vay đã trả</t>
  </si>
  <si>
    <t>5.</t>
  </si>
  <si>
    <t>Thuế thu nhập doanh nghiệp đã nộp</t>
  </si>
  <si>
    <t>Tiền thu khác từ hoạt động kinh doanh</t>
  </si>
  <si>
    <t>Tiền chi khác cho hoạt động kinh doanh</t>
  </si>
  <si>
    <t>Tiền thu bán hàng, cung cấp dịch vụ và doanh thu khác</t>
  </si>
  <si>
    <t>Tiền chi đầu tư, góp vốn vào đơn vị khác</t>
  </si>
  <si>
    <t>Tiền thu hồi đầu tư, góp vốn vào đơn vị khác</t>
  </si>
  <si>
    <t>Tiền thu lãi cho vay, cổ tức và lợi nhuận được chia</t>
  </si>
  <si>
    <t>Tiền chi để mua sắm, xây dựng tài sản cố định và các tài sản dài hạn khác</t>
  </si>
  <si>
    <t>Tiền thu từ thanh lý, nhượng bán tài sản cố định và các tài sản dài hạn khác</t>
  </si>
  <si>
    <t>Tiền chi cho vay, mua các công cụ nợ của đơn vị khác</t>
  </si>
  <si>
    <t>Tiền thu hồi cho vay, bán lại các công cụ nợ của đơn vị khác</t>
  </si>
  <si>
    <t>Tiền thu từ đi vay</t>
  </si>
  <si>
    <t>Tiền trả nợ gốc vay</t>
  </si>
  <si>
    <t>Tiền trả nợ gốc thuê tài chính</t>
  </si>
  <si>
    <t>Cổ tức, lợi nhuận đã trả cho chủ sở hữu</t>
  </si>
  <si>
    <t>Tiền thu từ phát hành cổ phiếu, nhận góp vốn của chủ sở hữu</t>
  </si>
  <si>
    <t>Tiền chi trả góp vốn cho các chủ sở hữu, mua lại cổ phiếu của doanh nghiệp đã phát hành</t>
  </si>
  <si>
    <t>Lưu chuyển tiền thuần trong kỳ</t>
  </si>
  <si>
    <t>Tiền và tương đương tiền cuối kỳ</t>
  </si>
  <si>
    <t>113</t>
  </si>
  <si>
    <t>131</t>
  </si>
  <si>
    <t>133</t>
  </si>
  <si>
    <t>138</t>
  </si>
  <si>
    <t>141</t>
  </si>
  <si>
    <t>331</t>
  </si>
  <si>
    <t>333</t>
  </si>
  <si>
    <t>334</t>
  </si>
  <si>
    <t>338</t>
  </si>
  <si>
    <t>353</t>
  </si>
  <si>
    <t>641</t>
  </si>
  <si>
    <t>642</t>
  </si>
  <si>
    <t>MS</t>
  </si>
  <si>
    <t>128</t>
  </si>
  <si>
    <t>311</t>
  </si>
  <si>
    <t>515</t>
  </si>
  <si>
    <t>811</t>
  </si>
  <si>
    <t>TK 112</t>
  </si>
  <si>
    <t>TK 111</t>
  </si>
  <si>
    <t>TK 113</t>
  </si>
  <si>
    <t>111</t>
  </si>
  <si>
    <t>112</t>
  </si>
  <si>
    <t>TK 128</t>
  </si>
  <si>
    <t>OK</t>
  </si>
  <si>
    <t>PS NỢ</t>
  </si>
  <si>
    <t>PS CO</t>
  </si>
  <si>
    <t>LEN LCTT</t>
  </si>
  <si>
    <t>SO TIEN</t>
  </si>
  <si>
    <t>27</t>
  </si>
  <si>
    <t>23</t>
  </si>
  <si>
    <t>36</t>
  </si>
  <si>
    <t>ok</t>
  </si>
  <si>
    <t xml:space="preserve">      Người lập biểu                                       Kế toán trưởng</t>
  </si>
  <si>
    <t xml:space="preserve">         (Ký, họ tên)                                             (Ký, họ tên)</t>
  </si>
  <si>
    <t>25</t>
  </si>
  <si>
    <t>Cho cá nhân vay ngắn hạn</t>
  </si>
  <si>
    <t>PHẢI THU KHÁC</t>
  </si>
  <si>
    <t>TRẢ TRƯỚC CHO NGƯỜI BÁN</t>
  </si>
  <si>
    <t>PHẢI THU VỀ CHO VAY NGẮN HẠN</t>
  </si>
  <si>
    <t>HÀNG TỒN KHO</t>
  </si>
  <si>
    <t>TĂNG, GIẢM TÀI SẢN CỐ ĐỊNH HỮU HÌNH</t>
  </si>
  <si>
    <t>9.</t>
  </si>
  <si>
    <t>TĂNG, GIẢM TÀI SẢN CỐ ĐỊNH VÔ HÌNH</t>
  </si>
  <si>
    <t>10.</t>
  </si>
  <si>
    <t>PHẢI TRẢ NGƯỜI BÁN</t>
  </si>
  <si>
    <t>11.</t>
  </si>
  <si>
    <t>NGƯỜI MUA TRẢ TIỀN TRƯỚC</t>
  </si>
  <si>
    <t>THUẾ VÀ CÁC KHOẢN PHẢI NỘP NHÀ NƯỚC</t>
  </si>
  <si>
    <t>13.</t>
  </si>
  <si>
    <t>PHẢI TRẢ NGƯỜI LAO ĐỘNG</t>
  </si>
  <si>
    <t>14.</t>
  </si>
  <si>
    <t>CHI PHÍ PHẢI TRẢ</t>
  </si>
  <si>
    <t>15.</t>
  </si>
  <si>
    <t>PHẢI TRẢ KHÁC</t>
  </si>
  <si>
    <t>16.</t>
  </si>
  <si>
    <t>QUỸ KHEN THƯỞNG PHÚC LỢI</t>
  </si>
  <si>
    <t>- Tăng vốn trong kỳ trước</t>
  </si>
  <si>
    <t>- Lãi trong kỳ trước</t>
  </si>
  <si>
    <t>- Giảm vốn trong kỳ trước</t>
  </si>
  <si>
    <t>- Lỗ trong kỳ trước</t>
  </si>
  <si>
    <t>Số dư đầu kỳ trước</t>
  </si>
  <si>
    <t>Số dư cuối kỳ trước</t>
  </si>
  <si>
    <t>Công ty TNHH MTV TM Du lich Sài Gòn</t>
  </si>
  <si>
    <t>GIÁ VỐN HÀNG BÁN</t>
  </si>
  <si>
    <t>DOANH THU HOẠT ĐỘNG TÀI CHÍNH</t>
  </si>
  <si>
    <t>22</t>
  </si>
  <si>
    <t>THU NHẬP KHÁC</t>
  </si>
  <si>
    <t>CHI PHÍ KHÁC</t>
  </si>
  <si>
    <t xml:space="preserve">CHI PHÍ BÁN HÀNG VÀ CHI PHÍ QUẢN LÝ DOANH NGHIỆP </t>
  </si>
  <si>
    <t>CHI PHÍ SẢN XUẤT, KINH DOANH THEO YẾU TỐ</t>
  </si>
  <si>
    <t>CHI PHÍ THUẾ THU NHẬP DOANH NGHIỆP HIỆN HÀNH</t>
  </si>
  <si>
    <t>CHI PHÍ CỦA HỘI ĐỒNG QUẢN TRỊ VÀ BAN KIỂM SOÁT</t>
  </si>
  <si>
    <t>10. THUẾ TNDN PHẢI NỘP VÀ LỢI NHUẬN SAU THUẾ TRONG KỲ</t>
  </si>
  <si>
    <t>Số liệu đầu năm trên Báo cáo soát xét 6 tháng đầu năm 2015 là số liệu trên Báo cáo tài chính kết thúc ngày 31 tháng 12 năm 2014 đã được kiểm toán bởi Công ty TNHH Dịch Vụ Tư Vấn Tài Chính Kế Toán và Kiểm Toán Nam Việt (AASCN).</t>
  </si>
  <si>
    <t>Cuối kỳ</t>
  </si>
  <si>
    <t>Quyết toán thuế của Công ty sẽ chịu sự kiểm tra của cơ quan thuế. Do việc áp dụng luật và các quy định về thuế đối với nhiều loại giao dịch khác nhau có thể được giải thích theo nhiều cách khác nhau, số thuế được trình bày trên Báo cáo tài chính có thể bị thay đổi theo quyết định của cơ quan thuế.</t>
  </si>
  <si>
    <t>(Cho kỳ kế toán 06 tháng đầu năm 2015)</t>
  </si>
  <si>
    <t>- Giá vốn của hàng hóa đã bán</t>
  </si>
  <si>
    <t>a- Phải thu ngắn hạn</t>
  </si>
  <si>
    <t>Công ty CP Gas Petrolimex</t>
  </si>
  <si>
    <t>Công ty Xăng Dầu KV 2</t>
  </si>
  <si>
    <t>Công ty CP Vận tải và dịch vụ Petrolimex Sài Gòn</t>
  </si>
  <si>
    <t>Công ty CP TM &amp; Vận tải Petrolimex Hà Nội</t>
  </si>
  <si>
    <t>- Chi phí nhân viên</t>
  </si>
  <si>
    <t>- Chi phí mua ngoài</t>
  </si>
  <si>
    <t>- Các khoản chi phí khác</t>
  </si>
  <si>
    <t>- Hoàn nhập dự phòng phải thu</t>
  </si>
  <si>
    <t>V.1</t>
  </si>
  <si>
    <t>V.2</t>
  </si>
  <si>
    <t>V.3a</t>
  </si>
  <si>
    <t>V.4a</t>
  </si>
  <si>
    <t>V.5</t>
  </si>
  <si>
    <t>V.6a</t>
  </si>
  <si>
    <t>V.7</t>
  </si>
  <si>
    <t>V.8</t>
  </si>
  <si>
    <t>V.9</t>
  </si>
  <si>
    <t>V.11a</t>
  </si>
  <si>
    <t>V.12a</t>
  </si>
  <si>
    <t>V.14</t>
  </si>
  <si>
    <t>V.17</t>
  </si>
  <si>
    <t xml:space="preserve">      Nguyễn Thị Thủy                                  Nguyễn Thị Thủy</t>
  </si>
  <si>
    <t>- Ký quỹ, ký cược dài hạn</t>
  </si>
  <si>
    <t>b- Phải trả dài hạn khác</t>
  </si>
  <si>
    <t xml:space="preserve">      Người lập biểu                                      Kế toán trưởng</t>
  </si>
  <si>
    <t xml:space="preserve">         (Ký, họ tên)                                            (Ký, họ tên)</t>
  </si>
  <si>
    <t xml:space="preserve">      Nguyễn Thị Thủy                               Nguyễn Thị Thủy</t>
  </si>
  <si>
    <t>VI.1</t>
  </si>
  <si>
    <t>VI.2</t>
  </si>
  <si>
    <t>VI.3</t>
  </si>
  <si>
    <t>VI.6b</t>
  </si>
  <si>
    <t>VI.6a</t>
  </si>
  <si>
    <t>VI.4</t>
  </si>
  <si>
    <t>VI.5</t>
  </si>
  <si>
    <t>VI.8</t>
  </si>
  <si>
    <t>VI.11</t>
  </si>
  <si>
    <t>VI.10</t>
  </si>
  <si>
    <t xml:space="preserve">   Người lập biểu                                         Kế toán trưởng</t>
  </si>
  <si>
    <t xml:space="preserve">       (Ký, họ tên)                                              (Ký, họ tên)</t>
  </si>
  <si>
    <t xml:space="preserve">      Nguyễn Thị Thủy                                Nguyễn Thị Thủy</t>
  </si>
  <si>
    <t>Bên liên quan</t>
  </si>
  <si>
    <t>Mối quan hệ</t>
  </si>
  <si>
    <t>Nội dung</t>
  </si>
  <si>
    <t>Số tiền</t>
  </si>
  <si>
    <t>Ông Kakazu Shogo</t>
  </si>
  <si>
    <t>Chủ tịch HĐQT</t>
  </si>
  <si>
    <t>Bảo lãnh khoản vay</t>
  </si>
  <si>
    <t>1- Giao dịch giữa các bên liên quan</t>
  </si>
  <si>
    <t>Giá trị hợp lý của các chứng khoán niêm yết được xác định trên cơ sở giá giao dịch trên thị trường chứng khoán. Đối với các chứng khoán chưa niêm yết thì giá trị hợp lý được xác định trên cơ sở giá giao dịch bình quân trên thị trường giao dịch của các công ty đại chúng chưa niêm yết (UpCoM) đối với các công ty đã đăng ký giao dịch trên thị trường giao dịch của các công ty đại chúng chưa niêm yết (UpCoM), hoặc giá trung bình trên cơ sở giá giao dịch được cung cấp tối thiểu bởi ba công ty chứng khoán tại thời điểm 30/06/2015 đối với các công ty chưa đăng ký giao dịch trên thị trường giao dịch của các công ty đại chúng. Các chứng khoán không có giá tham khảo từ các nguồn tin cậy thì giá trị hợp lý được lấy theo giá trị ghi sổ.</t>
  </si>
  <si>
    <t>BÁO CÁO KẾT QUẢ HOẠT ĐỘNG KINH DOANH</t>
  </si>
  <si>
    <t>Lũy kế từ đầu năm tới cuối quý này</t>
  </si>
  <si>
    <t>Số dư cuối kỳ</t>
  </si>
  <si>
    <t>- Khấu hao trong kỳ</t>
  </si>
  <si>
    <t>- Mua trong kỳ</t>
  </si>
  <si>
    <t>Thời gian quá hạn</t>
  </si>
  <si>
    <t>Giá trị có thể 
thu hồi được</t>
  </si>
  <si>
    <t>Trên 3 năm</t>
  </si>
  <si>
    <t>7. NỢ XẤU</t>
  </si>
  <si>
    <t>a)</t>
  </si>
  <si>
    <t>b)</t>
  </si>
  <si>
    <t>Công ty CP Tập đoàn Hiệp Đồng Tâm</t>
  </si>
  <si>
    <t>Công ty TNHH Hoàng Đạt</t>
  </si>
  <si>
    <t>Phải thu khác</t>
  </si>
  <si>
    <t>Các khách hàng khác</t>
  </si>
  <si>
    <t>Nguyễn Hoàng Giang</t>
  </si>
  <si>
    <t>Bảo Long</t>
  </si>
  <si>
    <t>Các đối tượng khác</t>
  </si>
  <si>
    <t>DNTN GaRa Sửa Chữa Ô Tô Khánh Ngọc</t>
  </si>
  <si>
    <t>- Nguyên giá TSCĐ hữu hình cuối kỳ chờ thanh lý: không phát sinh</t>
  </si>
  <si>
    <t>- Các cam kết về việc mua, bán TSCĐ hữu hình có giá trị lớn trong tương lai: không phát sinh</t>
  </si>
  <si>
    <t>- Giá trị còn lại cuối kỳ của TSCĐ hữu hình đã dùng thế chấp, cầm cố đảm bảo các khoản vay: không phát sinh</t>
  </si>
  <si>
    <t>V.13b</t>
  </si>
  <si>
    <t>V.10</t>
  </si>
  <si>
    <t>V.13a</t>
  </si>
  <si>
    <t>V.15</t>
  </si>
  <si>
    <t>- Giá trị còn lại cuối kỳ của TSCĐ vô hình đã dùng thế chấp, cầm cố đảm bảo các khoản vay: không phát sinh</t>
  </si>
  <si>
    <r>
      <t xml:space="preserve">- Nguyên giá TSCĐ hữu hình cuối kỳ đã khấu hao hết nhưng vẫn còn sử dụng là: </t>
    </r>
    <r>
      <rPr>
        <b/>
        <i/>
        <sz val="11"/>
        <rFont val="Times New Roman"/>
        <family val="1"/>
      </rPr>
      <t>592.903.556</t>
    </r>
    <r>
      <rPr>
        <i/>
        <sz val="11"/>
        <rFont val="Times New Roman"/>
        <family val="1"/>
      </rPr>
      <t xml:space="preserve"> đồng</t>
    </r>
  </si>
  <si>
    <r>
      <t xml:space="preserve">- Nguyên giá TSCĐ vô hình cuối kỳ đã khấu hao hết nhưng vẫn còn sử dụng: </t>
    </r>
    <r>
      <rPr>
        <b/>
        <i/>
        <sz val="11"/>
        <rFont val="Times New Roman"/>
        <family val="1"/>
      </rPr>
      <t>43.000.000</t>
    </r>
    <r>
      <rPr>
        <i/>
        <sz val="11"/>
        <rFont val="Times New Roman"/>
        <family val="1"/>
      </rPr>
      <t xml:space="preserve"> đồng</t>
    </r>
  </si>
  <si>
    <t>Giá trị</t>
  </si>
  <si>
    <t>Số có khả năng
trả nợ</t>
  </si>
  <si>
    <t>17.</t>
  </si>
  <si>
    <t>18. VỐN CHỦ SỞ HỮU</t>
  </si>
  <si>
    <t>V.18</t>
  </si>
  <si>
    <t>V.16b</t>
  </si>
  <si>
    <t>V.16a</t>
  </si>
  <si>
    <t>b) Các khoản ghi giảm chi phí quản lý doanh nghiệp</t>
  </si>
  <si>
    <t>Trong 6 tháng đầu năm 2015, Công ty phát sinh nghệp vụ với các bên liên quan như sau:</t>
  </si>
</sst>
</file>

<file path=xl/styles.xml><?xml version="1.0" encoding="utf-8"?>
<styleSheet xmlns="http://schemas.openxmlformats.org/spreadsheetml/2006/main">
  <numFmts count="39">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Red]#,##0"/>
    <numFmt numFmtId="166" formatCode="#,##0;[Red]\(#,##0\);_(* &quot;-&quot;??_);@"/>
    <numFmt numFmtId="167" formatCode="_-* #,##0_-;\-* #,##0_-;_-* &quot;-&quot;??_-;_-@_-"/>
    <numFmt numFmtId="168" formatCode="##.##%"/>
    <numFmt numFmtId="169" formatCode="0.000%"/>
    <numFmt numFmtId="170" formatCode="#,##0\ &quot;DM&quot;;\-#,##0\ &quot;DM&quot;"/>
    <numFmt numFmtId="171" formatCode="_-* #,##0_-;\-* #,##0_-;_-* &quot;-&quot;_-;_-@_-"/>
    <numFmt numFmtId="172" formatCode="_-* #,##0.00_-;\-* #,##0.00_-;_-* &quot;-&quot;??_-;_-@_-"/>
    <numFmt numFmtId="173" formatCode="_ * #,##0_ ;_ * \-#,##0_ ;_ * &quot;-&quot;_ ;_ @_ "/>
    <numFmt numFmtId="174" formatCode="_ * #,##0.00_ ;_ * \-#,##0.00_ ;_ * &quot;-&quot;??_ ;_ @_ "/>
    <numFmt numFmtId="175" formatCode="##,###.##"/>
    <numFmt numFmtId="176" formatCode="#0.##"/>
    <numFmt numFmtId="177" formatCode="##,##0%"/>
    <numFmt numFmtId="178" formatCode="#,###%"/>
    <numFmt numFmtId="179" formatCode="##.##"/>
    <numFmt numFmtId="180" formatCode="###,###"/>
    <numFmt numFmtId="181" formatCode="###.###"/>
    <numFmt numFmtId="182" formatCode="##,###.####"/>
    <numFmt numFmtId="183" formatCode="\$#,##0\ ;\(\$#,##0\)"/>
    <numFmt numFmtId="184" formatCode="##,##0.##"/>
    <numFmt numFmtId="185" formatCode="_-* #,##0\ _D_M_-;\-* #,##0\ _D_M_-;_-* &quot;-&quot;\ _D_M_-;_-@_-"/>
    <numFmt numFmtId="186" formatCode="_-* #,##0.00\ _D_M_-;\-* #,##0.00\ _D_M_-;_-* &quot;-&quot;??\ _D_M_-;_-@_-"/>
    <numFmt numFmtId="187" formatCode="#."/>
    <numFmt numFmtId="188" formatCode="0.00_)"/>
    <numFmt numFmtId="189" formatCode="_-* #,##0\ &quot;DM&quot;_-;\-* #,##0\ &quot;DM&quot;_-;_-* &quot;-&quot;\ &quot;DM&quot;_-;_-@_-"/>
    <numFmt numFmtId="190" formatCode="_-* #,##0.00\ &quot;DM&quot;_-;\-* #,##0.00\ &quot;DM&quot;_-;_-* &quot;-&quot;??\ &quot;DM&quot;_-;_-@_-"/>
    <numFmt numFmtId="191" formatCode="&quot;\&quot;#,##0;[Red]&quot;\&quot;&quot;\&quot;\-#,##0"/>
    <numFmt numFmtId="192" formatCode="&quot;\&quot;#,##0.00;[Red]&quot;\&quot;&quot;\&quot;&quot;\&quot;&quot;\&quot;&quot;\&quot;&quot;\&quot;\-#,##0.00"/>
    <numFmt numFmtId="193" formatCode="&quot;\&quot;#,##0.00;[Red]&quot;\&quot;\-#,##0.00"/>
    <numFmt numFmtId="194" formatCode="&quot;\&quot;#,##0;[Red]&quot;\&quot;\-#,##0"/>
    <numFmt numFmtId="195" formatCode="_-&quot;$&quot;* #,##0_-;\-&quot;$&quot;* #,##0_-;_-&quot;$&quot;* &quot;-&quot;_-;_-@_-"/>
    <numFmt numFmtId="196" formatCode="_-&quot;$&quot;* #,##0.00_-;\-&quot;$&quot;* #,##0.00_-;_-&quot;$&quot;* &quot;-&quot;??_-;_-@_-"/>
    <numFmt numFmtId="197" formatCode="\ dd/mm/yyyy"/>
  </numFmts>
  <fonts count="91">
    <font>
      <sz val="12"/>
      <name val="VNI-Times"/>
    </font>
    <font>
      <sz val="12"/>
      <name val="VNI-Times"/>
    </font>
    <font>
      <b/>
      <sz val="11"/>
      <name val="Times New Roman"/>
      <family val="1"/>
    </font>
    <font>
      <sz val="11"/>
      <name val="VNI-Times"/>
    </font>
    <font>
      <sz val="11"/>
      <name val="UVnTime"/>
    </font>
    <font>
      <b/>
      <sz val="11"/>
      <name val="VNI-Times"/>
    </font>
    <font>
      <i/>
      <sz val="11"/>
      <name val="Times New Roman"/>
      <family val="1"/>
    </font>
    <font>
      <sz val="10"/>
      <name val="VNI-Helve-Condense"/>
    </font>
    <font>
      <b/>
      <sz val="16"/>
      <name val="Times New Roman"/>
      <family val="1"/>
    </font>
    <font>
      <sz val="10"/>
      <name val="VNI-Times"/>
    </font>
    <font>
      <sz val="11"/>
      <name val="Times New Roman"/>
      <family val="1"/>
    </font>
    <font>
      <b/>
      <i/>
      <sz val="11"/>
      <name val="Times New Roman"/>
      <family val="1"/>
    </font>
    <font>
      <i/>
      <sz val="13"/>
      <name val="Times New Roman"/>
      <family val="1"/>
    </font>
    <font>
      <sz val="10"/>
      <name val="Times New Roman"/>
      <family val="1"/>
    </font>
    <font>
      <sz val="12"/>
      <name val="Times New Roman"/>
      <family val="1"/>
    </font>
    <font>
      <b/>
      <u/>
      <sz val="11"/>
      <name val="Times New Roman"/>
      <family val="1"/>
    </font>
    <font>
      <sz val="9"/>
      <name val="Times New Roman"/>
      <family val="1"/>
    </font>
    <font>
      <sz val="10"/>
      <name val="Arial"/>
      <family val="2"/>
    </font>
    <font>
      <sz val="9"/>
      <name val="VNI-Helve-Condense"/>
    </font>
    <font>
      <b/>
      <sz val="11"/>
      <name val="VNI-Helve-Condense"/>
    </font>
    <font>
      <sz val="11"/>
      <name val="VNI-Helve-Condense"/>
    </font>
    <font>
      <b/>
      <sz val="10"/>
      <name val="VNI-Helve-Condense"/>
    </font>
    <font>
      <sz val="10"/>
      <color indexed="10"/>
      <name val="VNI-Helve-Condense"/>
    </font>
    <font>
      <sz val="11"/>
      <color indexed="10"/>
      <name val="Times New Roman"/>
      <family val="1"/>
    </font>
    <font>
      <b/>
      <sz val="11"/>
      <color indexed="10"/>
      <name val="Times New Roman"/>
      <family val="1"/>
    </font>
    <font>
      <b/>
      <sz val="12"/>
      <name val="VNI-Times"/>
    </font>
    <font>
      <b/>
      <i/>
      <sz val="11"/>
      <color indexed="8"/>
      <name val="Times New Roman"/>
      <family val="1"/>
    </font>
    <font>
      <sz val="11"/>
      <color indexed="8"/>
      <name val="Times New Roman"/>
      <family val="1"/>
    </font>
    <font>
      <b/>
      <sz val="11"/>
      <color indexed="8"/>
      <name val="Times New Roman"/>
      <family val="1"/>
    </font>
    <font>
      <i/>
      <sz val="11"/>
      <color indexed="8"/>
      <name val="Times New Roman"/>
      <family val="1"/>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0"/>
      <name val="VNI-Centur"/>
    </font>
    <font>
      <sz val="10"/>
      <color indexed="8"/>
      <name val="Arial"/>
      <family val="2"/>
    </font>
    <font>
      <sz val="11"/>
      <name val="–¾’©"/>
      <family val="1"/>
      <charset val="128"/>
    </font>
    <font>
      <sz val="11"/>
      <color indexed="8"/>
      <name val="Calibri"/>
      <family val="2"/>
    </font>
    <font>
      <sz val="11"/>
      <color indexed="9"/>
      <name val="Calibri"/>
      <family val="2"/>
    </font>
    <font>
      <sz val="12"/>
      <name val="µ¸¿òÃ¼"/>
      <family val="3"/>
      <charset val="129"/>
    </font>
    <font>
      <sz val="12"/>
      <name val="¹ÙÅÁÃ¼"/>
      <family val="1"/>
      <charset val="129"/>
    </font>
    <font>
      <b/>
      <sz val="10"/>
      <name val="Helv"/>
      <family val="2"/>
    </font>
    <font>
      <b/>
      <sz val="8"/>
      <color indexed="12"/>
      <name val="Arial"/>
      <family val="2"/>
    </font>
    <font>
      <sz val="8"/>
      <color indexed="8"/>
      <name val="Arial"/>
      <family val="2"/>
    </font>
    <font>
      <sz val="8"/>
      <name val="SVNtimes new roman"/>
      <family val="2"/>
    </font>
    <font>
      <sz val="11"/>
      <name val="VNcentury Gothic"/>
    </font>
    <font>
      <b/>
      <sz val="15"/>
      <name val="VNcentury Gothic"/>
    </font>
    <font>
      <sz val="12"/>
      <name val="SVNtimes new roman"/>
      <family val="2"/>
    </font>
    <font>
      <sz val="10"/>
      <name val="SVNtimes new roman"/>
    </font>
    <font>
      <b/>
      <sz val="11"/>
      <color indexed="8"/>
      <name val="Calibri"/>
      <family val="2"/>
    </font>
    <font>
      <sz val="8"/>
      <name val="Arial"/>
      <family val="2"/>
    </font>
    <font>
      <b/>
      <sz val="12"/>
      <name val="Helv"/>
      <family val="2"/>
    </font>
    <font>
      <b/>
      <sz val="12"/>
      <name val="Arial"/>
      <family val="2"/>
    </font>
    <font>
      <b/>
      <sz val="1"/>
      <color indexed="8"/>
      <name val="Courier"/>
      <family val="3"/>
    </font>
    <font>
      <b/>
      <sz val="11"/>
      <name val="Helv"/>
      <family val="2"/>
    </font>
    <font>
      <sz val="12"/>
      <name val="Arial"/>
      <family val="2"/>
    </font>
    <font>
      <b/>
      <i/>
      <sz val="16"/>
      <name val="Helv"/>
    </font>
    <font>
      <sz val="10"/>
      <name val="MS Sans Serif"/>
      <family val="2"/>
    </font>
    <font>
      <b/>
      <sz val="18"/>
      <color indexed="62"/>
      <name val="Cambria"/>
      <family val="2"/>
    </font>
    <font>
      <sz val="10"/>
      <name val="Symbol"/>
      <family val="1"/>
      <charset val="2"/>
    </font>
    <font>
      <sz val="10"/>
      <name val="VNtimes new roman"/>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12"/>
      <name val="新細明體"/>
      <charset val="136"/>
    </font>
    <font>
      <sz val="10.75"/>
      <name val="Times New Roman"/>
      <family val="1"/>
    </font>
    <font>
      <b/>
      <sz val="10.75"/>
      <name val="Times New Roman"/>
      <family val="1"/>
    </font>
    <font>
      <i/>
      <sz val="10.75"/>
      <name val="Times New Roman"/>
      <family val="1"/>
    </font>
    <font>
      <b/>
      <sz val="10.75"/>
      <color indexed="8"/>
      <name val="Times New Roman"/>
      <family val="1"/>
    </font>
    <font>
      <sz val="10.75"/>
      <color indexed="8"/>
      <name val="Times New Roman"/>
      <family val="1"/>
    </font>
    <font>
      <sz val="10.75"/>
      <color indexed="12"/>
      <name val="Times New Roman"/>
      <family val="1"/>
    </font>
    <font>
      <b/>
      <i/>
      <sz val="10.75"/>
      <color indexed="8"/>
      <name val="Times New Roman"/>
      <family val="1"/>
    </font>
    <font>
      <sz val="10.5"/>
      <name val="Times New Roman"/>
      <family val="1"/>
    </font>
    <font>
      <i/>
      <sz val="10.75"/>
      <color indexed="8"/>
      <name val="Times New Roman"/>
      <family val="1"/>
    </font>
    <font>
      <i/>
      <sz val="11"/>
      <name val="Times New Roman"/>
      <family val="1"/>
      <charset val="163"/>
    </font>
    <font>
      <sz val="11"/>
      <color indexed="56"/>
      <name val="Times New Roman"/>
      <family val="1"/>
    </font>
    <font>
      <b/>
      <sz val="10.5"/>
      <name val="Times New Roman"/>
      <family val="1"/>
    </font>
    <font>
      <sz val="12"/>
      <color theme="1"/>
      <name val="Times New Roman"/>
      <family val="2"/>
    </font>
    <font>
      <sz val="12"/>
      <color rgb="FFFF0000"/>
      <name val="VNI-Times"/>
    </font>
    <font>
      <b/>
      <sz val="11"/>
      <color theme="1"/>
      <name val="Times New Roman"/>
      <family val="1"/>
    </font>
    <font>
      <sz val="11"/>
      <color theme="1"/>
      <name val="Times New Roman"/>
      <family val="1"/>
    </font>
    <font>
      <i/>
      <sz val="11"/>
      <color theme="1"/>
      <name val="Times New Roman"/>
      <family val="1"/>
    </font>
    <font>
      <sz val="11"/>
      <color rgb="FFFF0000"/>
      <name val="Times New Roman"/>
      <family val="1"/>
    </font>
    <font>
      <sz val="11"/>
      <color rgb="FFFF0000"/>
      <name val="VNI-Times"/>
    </font>
    <font>
      <b/>
      <sz val="10.5"/>
      <color theme="1"/>
      <name val="Times New Roman"/>
      <family val="1"/>
    </font>
  </fonts>
  <fills count="16">
    <fill>
      <patternFill patternType="none"/>
    </fill>
    <fill>
      <patternFill patternType="gray125"/>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9"/>
        <bgColor indexed="64"/>
      </patternFill>
    </fill>
    <fill>
      <patternFill patternType="solid">
        <fgColor indexed="26"/>
      </patternFill>
    </fill>
    <fill>
      <patternFill patternType="solid">
        <fgColor theme="4" tint="0.79998168889431442"/>
        <bgColor indexed="64"/>
      </patternFill>
    </fill>
  </fills>
  <borders count="72">
    <border>
      <left/>
      <right/>
      <top/>
      <bottom/>
      <diagonal/>
    </border>
    <border>
      <left style="thin">
        <color indexed="64"/>
      </left>
      <right style="thin">
        <color indexed="64"/>
      </right>
      <top style="dotted">
        <color indexed="64"/>
      </top>
      <bottom style="dotted">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double">
        <color indexed="64"/>
      </bottom>
      <diagonal/>
    </border>
    <border>
      <left/>
      <right style="double">
        <color indexed="64"/>
      </right>
      <top/>
      <bottom/>
      <diagonal/>
    </border>
    <border>
      <left style="double">
        <color indexed="64"/>
      </left>
      <right/>
      <top/>
      <bottom/>
      <diagonal/>
    </border>
    <border>
      <left style="double">
        <color indexed="64"/>
      </left>
      <right style="thin">
        <color indexed="64"/>
      </right>
      <top style="thin">
        <color indexed="64"/>
      </top>
      <bottom/>
      <diagonal/>
    </border>
    <border>
      <left style="double">
        <color indexed="64"/>
      </left>
      <right/>
      <top style="double">
        <color indexed="64"/>
      </top>
      <bottom style="thin">
        <color indexed="64"/>
      </bottom>
      <diagonal/>
    </border>
    <border>
      <left style="double">
        <color indexed="64"/>
      </left>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double">
        <color indexed="64"/>
      </right>
      <top style="thin">
        <color indexed="64"/>
      </top>
      <bottom style="thin">
        <color indexed="64"/>
      </bottom>
      <diagonal/>
    </border>
    <border>
      <left style="thin">
        <color indexed="64"/>
      </left>
      <right style="double">
        <color indexed="64"/>
      </right>
      <top style="dashed">
        <color indexed="64"/>
      </top>
      <bottom style="dashed">
        <color indexed="64"/>
      </bottom>
      <diagonal/>
    </border>
    <border>
      <left/>
      <right style="double">
        <color indexed="64"/>
      </right>
      <top style="thin">
        <color indexed="64"/>
      </top>
      <bottom style="double">
        <color indexed="64"/>
      </bottom>
      <diagonal/>
    </border>
    <border>
      <left/>
      <right style="thin">
        <color indexed="64"/>
      </right>
      <top/>
      <bottom style="thin">
        <color indexed="64"/>
      </bottom>
      <diagonal/>
    </border>
    <border>
      <left style="double">
        <color indexed="64"/>
      </left>
      <right/>
      <top/>
      <bottom style="thin">
        <color indexed="64"/>
      </bottom>
      <diagonal/>
    </border>
    <border>
      <left/>
      <right style="thin">
        <color indexed="64"/>
      </right>
      <top style="thin">
        <color indexed="64"/>
      </top>
      <bottom/>
      <diagonal/>
    </border>
    <border>
      <left style="double">
        <color indexed="64"/>
      </left>
      <right/>
      <top style="thin">
        <color indexed="64"/>
      </top>
      <bottom/>
      <diagonal/>
    </border>
    <border>
      <left/>
      <right style="thin">
        <color indexed="64"/>
      </right>
      <top/>
      <bottom style="double">
        <color indexed="64"/>
      </bottom>
      <diagonal/>
    </border>
    <border>
      <left style="double">
        <color indexed="64"/>
      </left>
      <right style="thin">
        <color indexed="64"/>
      </right>
      <top style="double">
        <color indexed="64"/>
      </top>
      <bottom/>
      <diagonal/>
    </border>
    <border>
      <left/>
      <right style="double">
        <color indexed="64"/>
      </right>
      <top style="double">
        <color indexed="64"/>
      </top>
      <bottom style="thin">
        <color indexed="64"/>
      </bottom>
      <diagonal/>
    </border>
    <border>
      <left/>
      <right style="thin">
        <color indexed="64"/>
      </right>
      <top style="double">
        <color indexed="64"/>
      </top>
      <bottom/>
      <diagonal/>
    </border>
    <border>
      <left style="double">
        <color indexed="64"/>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61">
    <xf numFmtId="0" fontId="0" fillId="0" borderId="0"/>
    <xf numFmtId="168" fontId="30" fillId="0" borderId="1">
      <alignment horizontal="center"/>
      <protection hidden="1"/>
    </xf>
    <xf numFmtId="169" fontId="31" fillId="0" borderId="0" applyFont="0" applyFill="0" applyBorder="0" applyAlignment="0" applyProtection="0"/>
    <xf numFmtId="0" fontId="32" fillId="0" borderId="0" applyFont="0" applyFill="0" applyBorder="0" applyAlignment="0" applyProtection="0"/>
    <xf numFmtId="170" fontId="31" fillId="0" borderId="0" applyFont="0" applyFill="0" applyBorder="0" applyAlignment="0" applyProtection="0"/>
    <xf numFmtId="0" fontId="17" fillId="0" borderId="0" applyNumberFormat="0" applyFill="0" applyBorder="0" applyAlignment="0" applyProtection="0"/>
    <xf numFmtId="43" fontId="17" fillId="0" borderId="0" applyFont="0" applyFill="0" applyBorder="0" applyAlignment="0" applyProtection="0"/>
    <xf numFmtId="42" fontId="33" fillId="0" borderId="0" applyFont="0" applyFill="0" applyBorder="0" applyAlignment="0" applyProtection="0"/>
    <xf numFmtId="44" fontId="33" fillId="0" borderId="0" applyFont="0" applyFill="0" applyBorder="0" applyAlignment="0" applyProtection="0"/>
    <xf numFmtId="41" fontId="17" fillId="0" borderId="0" applyFont="0" applyFill="0" applyBorder="0" applyAlignment="0" applyProtection="0"/>
    <xf numFmtId="171" fontId="34" fillId="0" borderId="0" applyFont="0" applyFill="0" applyBorder="0" applyAlignment="0" applyProtection="0"/>
    <xf numFmtId="172" fontId="34" fillId="0" borderId="0" applyFont="0" applyFill="0" applyBorder="0" applyAlignment="0" applyProtection="0"/>
    <xf numFmtId="6" fontId="35" fillId="0" borderId="0" applyFont="0" applyFill="0" applyBorder="0" applyAlignment="0" applyProtection="0"/>
    <xf numFmtId="0" fontId="36"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37" fillId="0" borderId="0"/>
    <xf numFmtId="0" fontId="17" fillId="0" borderId="0" applyNumberFormat="0" applyFill="0" applyBorder="0" applyAlignment="0" applyProtection="0"/>
    <xf numFmtId="0" fontId="38" fillId="0" borderId="0"/>
    <xf numFmtId="0" fontId="39" fillId="0" borderId="0">
      <alignment vertical="top"/>
    </xf>
    <xf numFmtId="0" fontId="39" fillId="0" borderId="0">
      <alignment vertical="top"/>
    </xf>
    <xf numFmtId="0" fontId="40" fillId="0" borderId="0"/>
    <xf numFmtId="0" fontId="40" fillId="0" borderId="0"/>
    <xf numFmtId="0" fontId="41" fillId="2" borderId="0" applyNumberFormat="0" applyBorder="0" applyAlignment="0" applyProtection="0"/>
    <xf numFmtId="0" fontId="41" fillId="2" borderId="0" applyNumberFormat="0" applyBorder="0" applyAlignment="0" applyProtection="0"/>
    <xf numFmtId="0" fontId="42"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2" fillId="6" borderId="0" applyNumberFormat="0" applyBorder="0" applyAlignment="0" applyProtection="0"/>
    <xf numFmtId="0" fontId="41" fillId="4" borderId="0" applyNumberFormat="0" applyBorder="0" applyAlignment="0" applyProtection="0"/>
    <xf numFmtId="0" fontId="41" fillId="7" borderId="0" applyNumberFormat="0" applyBorder="0" applyAlignment="0" applyProtection="0"/>
    <xf numFmtId="0" fontId="42" fillId="5" borderId="0" applyNumberFormat="0" applyBorder="0" applyAlignment="0" applyProtection="0"/>
    <xf numFmtId="0" fontId="41" fillId="2" borderId="0" applyNumberFormat="0" applyBorder="0" applyAlignment="0" applyProtection="0"/>
    <xf numFmtId="0" fontId="41" fillId="5" borderId="0" applyNumberFormat="0" applyBorder="0" applyAlignment="0" applyProtection="0"/>
    <xf numFmtId="0" fontId="42" fillId="5" borderId="0" applyNumberFormat="0" applyBorder="0" applyAlignment="0" applyProtection="0"/>
    <xf numFmtId="0" fontId="41" fillId="8" borderId="0" applyNumberFormat="0" applyBorder="0" applyAlignment="0" applyProtection="0"/>
    <xf numFmtId="0" fontId="41" fillId="2" borderId="0" applyNumberFormat="0" applyBorder="0" applyAlignment="0" applyProtection="0"/>
    <xf numFmtId="0" fontId="42" fillId="3" borderId="0" applyNumberFormat="0" applyBorder="0" applyAlignment="0" applyProtection="0"/>
    <xf numFmtId="0" fontId="41" fillId="4" borderId="0" applyNumberFormat="0" applyBorder="0" applyAlignment="0" applyProtection="0"/>
    <xf numFmtId="0" fontId="41" fillId="9" borderId="0" applyNumberFormat="0" applyBorder="0" applyAlignment="0" applyProtection="0"/>
    <xf numFmtId="0" fontId="42" fillId="9" borderId="0" applyNumberFormat="0" applyBorder="0" applyAlignment="0" applyProtection="0"/>
    <xf numFmtId="173" fontId="43" fillId="0" borderId="0" applyFont="0" applyFill="0" applyBorder="0" applyAlignment="0" applyProtection="0"/>
    <xf numFmtId="174" fontId="43" fillId="0" borderId="0" applyFont="0" applyFill="0" applyBorder="0" applyAlignment="0" applyProtection="0"/>
    <xf numFmtId="0" fontId="44" fillId="0" borderId="0"/>
    <xf numFmtId="0" fontId="45" fillId="0" borderId="0"/>
    <xf numFmtId="175" fontId="46" fillId="0" borderId="2" applyBorder="0"/>
    <xf numFmtId="175" fontId="47" fillId="0" borderId="3">
      <protection locked="0"/>
    </xf>
    <xf numFmtId="172" fontId="1" fillId="0" borderId="0" applyFont="0" applyFill="0" applyBorder="0" applyAlignment="0" applyProtection="0"/>
    <xf numFmtId="3" fontId="1" fillId="0" borderId="4"/>
    <xf numFmtId="176" fontId="48" fillId="0" borderId="3"/>
    <xf numFmtId="43" fontId="4" fillId="0" borderId="0" applyFont="0" applyFill="0" applyBorder="0" applyAlignment="0" applyProtection="0"/>
    <xf numFmtId="41" fontId="17" fillId="0" borderId="0" applyFont="0" applyFill="0" applyBorder="0" applyAlignment="0" applyProtection="0"/>
    <xf numFmtId="43" fontId="83" fillId="0" borderId="0" applyFont="0" applyFill="0" applyBorder="0" applyAlignment="0" applyProtection="0"/>
    <xf numFmtId="43" fontId="17" fillId="0" borderId="0" applyFont="0" applyFill="0" applyBorder="0" applyAlignment="0" applyProtection="0"/>
    <xf numFmtId="3" fontId="17" fillId="0" borderId="0" applyFont="0" applyFill="0" applyBorder="0" applyAlignment="0" applyProtection="0"/>
    <xf numFmtId="177" fontId="49" fillId="0" borderId="0">
      <protection locked="0"/>
    </xf>
    <xf numFmtId="178" fontId="49" fillId="0" borderId="0">
      <protection locked="0"/>
    </xf>
    <xf numFmtId="179" fontId="50" fillId="0" borderId="5">
      <protection locked="0"/>
    </xf>
    <xf numFmtId="180" fontId="49" fillId="0" borderId="0">
      <protection locked="0"/>
    </xf>
    <xf numFmtId="181" fontId="49" fillId="0" borderId="0">
      <protection locked="0"/>
    </xf>
    <xf numFmtId="180" fontId="49" fillId="0" borderId="0" applyNumberFormat="0">
      <protection locked="0"/>
    </xf>
    <xf numFmtId="180" fontId="49" fillId="0" borderId="0">
      <protection locked="0"/>
    </xf>
    <xf numFmtId="175" fontId="51" fillId="0" borderId="1"/>
    <xf numFmtId="182" fontId="51" fillId="0" borderId="1"/>
    <xf numFmtId="183" fontId="17" fillId="0" borderId="0" applyFont="0" applyFill="0" applyBorder="0" applyAlignment="0" applyProtection="0"/>
    <xf numFmtId="175" fontId="30" fillId="0" borderId="1">
      <alignment horizontal="center"/>
      <protection hidden="1"/>
    </xf>
    <xf numFmtId="184" fontId="52" fillId="0" borderId="1">
      <alignment horizontal="center"/>
      <protection hidden="1"/>
    </xf>
    <xf numFmtId="2" fontId="30" fillId="0" borderId="1">
      <alignment horizontal="center"/>
      <protection hidden="1"/>
    </xf>
    <xf numFmtId="0" fontId="17" fillId="0" borderId="0" applyFont="0" applyFill="0" applyBorder="0" applyAlignment="0" applyProtection="0"/>
    <xf numFmtId="185" fontId="17" fillId="0" borderId="0" applyFont="0" applyFill="0" applyBorder="0" applyAlignment="0" applyProtection="0"/>
    <xf numFmtId="186" fontId="17" fillId="0" borderId="0" applyFont="0" applyFill="0" applyBorder="0" applyAlignment="0" applyProtection="0"/>
    <xf numFmtId="0" fontId="53" fillId="10" borderId="0" applyNumberFormat="0" applyBorder="0" applyAlignment="0" applyProtection="0"/>
    <xf numFmtId="0" fontId="53" fillId="11" borderId="0" applyNumberFormat="0" applyBorder="0" applyAlignment="0" applyProtection="0"/>
    <xf numFmtId="0" fontId="53" fillId="12" borderId="0" applyNumberFormat="0" applyBorder="0" applyAlignment="0" applyProtection="0"/>
    <xf numFmtId="2" fontId="17" fillId="0" borderId="0" applyFont="0" applyFill="0" applyBorder="0" applyAlignment="0" applyProtection="0"/>
    <xf numFmtId="38" fontId="54" fillId="13" borderId="0" applyNumberFormat="0" applyBorder="0" applyAlignment="0" applyProtection="0"/>
    <xf numFmtId="0" fontId="55" fillId="0" borderId="0">
      <alignment horizontal="left"/>
    </xf>
    <xf numFmtId="0" fontId="56" fillId="0" borderId="6" applyNumberFormat="0" applyAlignment="0" applyProtection="0">
      <alignment horizontal="left" vertical="center"/>
    </xf>
    <xf numFmtId="0" fontId="56" fillId="0" borderId="7">
      <alignment horizontal="left" vertical="center"/>
    </xf>
    <xf numFmtId="187" fontId="57" fillId="0" borderId="0">
      <protection locked="0"/>
    </xf>
    <xf numFmtId="187" fontId="57" fillId="0" borderId="0">
      <protection locked="0"/>
    </xf>
    <xf numFmtId="10" fontId="54" fillId="13" borderId="4" applyNumberFormat="0" applyBorder="0" applyAlignment="0" applyProtection="0"/>
    <xf numFmtId="175" fontId="54" fillId="0" borderId="2" applyFont="0"/>
    <xf numFmtId="3" fontId="17" fillId="0" borderId="8"/>
    <xf numFmtId="3" fontId="17" fillId="0" borderId="8"/>
    <xf numFmtId="171" fontId="17" fillId="0" borderId="0" applyFont="0" applyFill="0" applyBorder="0" applyAlignment="0" applyProtection="0"/>
    <xf numFmtId="172" fontId="17" fillId="0" borderId="0" applyFont="0" applyFill="0" applyBorder="0" applyAlignment="0" applyProtection="0"/>
    <xf numFmtId="0" fontId="58" fillId="0" borderId="9"/>
    <xf numFmtId="0" fontId="17" fillId="0" borderId="0" applyFont="0" applyFill="0" applyBorder="0" applyAlignment="0" applyProtection="0"/>
    <xf numFmtId="0" fontId="17" fillId="0" borderId="0" applyFont="0" applyFill="0" applyBorder="0" applyAlignment="0" applyProtection="0"/>
    <xf numFmtId="0" fontId="59" fillId="0" borderId="0" applyNumberFormat="0" applyFont="0" applyFill="0" applyAlignment="0"/>
    <xf numFmtId="0" fontId="51" fillId="0" borderId="0">
      <alignment horizontal="justify" vertical="top"/>
    </xf>
    <xf numFmtId="188" fontId="60" fillId="0" borderId="0"/>
    <xf numFmtId="0" fontId="17" fillId="0" borderId="0"/>
    <xf numFmtId="0" fontId="83" fillId="0" borderId="0"/>
    <xf numFmtId="0" fontId="17" fillId="0" borderId="0"/>
    <xf numFmtId="0" fontId="17" fillId="0" borderId="0"/>
    <xf numFmtId="0" fontId="17" fillId="0" borderId="0"/>
    <xf numFmtId="0" fontId="17" fillId="0" borderId="0"/>
    <xf numFmtId="0" fontId="17" fillId="0" borderId="0"/>
    <xf numFmtId="0" fontId="1" fillId="0" borderId="0"/>
    <xf numFmtId="0" fontId="61" fillId="0" borderId="0"/>
    <xf numFmtId="0" fontId="1" fillId="0" borderId="0"/>
    <xf numFmtId="0" fontId="61" fillId="0" borderId="0"/>
    <xf numFmtId="0" fontId="17" fillId="0" borderId="0"/>
    <xf numFmtId="0" fontId="17" fillId="0" borderId="0"/>
    <xf numFmtId="0" fontId="17" fillId="14" borderId="10" applyNumberFormat="0" applyFont="0" applyAlignment="0" applyProtection="0"/>
    <xf numFmtId="0" fontId="17" fillId="0" borderId="0" applyFont="0" applyFill="0" applyBorder="0" applyAlignment="0" applyProtection="0"/>
    <xf numFmtId="0" fontId="13" fillId="0" borderId="0"/>
    <xf numFmtId="9" fontId="17" fillId="0" borderId="0" applyFont="0" applyFill="0" applyBorder="0" applyAlignment="0" applyProtection="0"/>
    <xf numFmtId="10"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1" fillId="0" borderId="11" applyNumberFormat="0" applyBorder="0"/>
    <xf numFmtId="0" fontId="62" fillId="0" borderId="0" applyNumberFormat="0" applyFill="0" applyBorder="0" applyAlignment="0" applyProtection="0"/>
    <xf numFmtId="0" fontId="17" fillId="0" borderId="0"/>
    <xf numFmtId="0" fontId="17" fillId="0" borderId="0"/>
    <xf numFmtId="0" fontId="58" fillId="0" borderId="0"/>
    <xf numFmtId="0" fontId="63" fillId="0" borderId="0"/>
    <xf numFmtId="175" fontId="51" fillId="0" borderId="1">
      <protection hidden="1"/>
    </xf>
    <xf numFmtId="0" fontId="64" fillId="0" borderId="0"/>
    <xf numFmtId="0" fontId="64" fillId="0" borderId="0"/>
    <xf numFmtId="189" fontId="17" fillId="0" borderId="0" applyFont="0" applyFill="0" applyBorder="0" applyAlignment="0" applyProtection="0"/>
    <xf numFmtId="190" fontId="17" fillId="0" borderId="0" applyFont="0" applyFill="0" applyBorder="0" applyAlignment="0" applyProtection="0"/>
    <xf numFmtId="40" fontId="65" fillId="0" borderId="0" applyFont="0" applyFill="0" applyBorder="0" applyAlignment="0" applyProtection="0"/>
    <xf numFmtId="38" fontId="65" fillId="0" borderId="0" applyFont="0" applyFill="0" applyBorder="0" applyAlignment="0" applyProtection="0"/>
    <xf numFmtId="0" fontId="65" fillId="0" borderId="0" applyFont="0" applyFill="0" applyBorder="0" applyAlignment="0" applyProtection="0"/>
    <xf numFmtId="0" fontId="65" fillId="0" borderId="0" applyFont="0" applyFill="0" applyBorder="0" applyAlignment="0" applyProtection="0"/>
    <xf numFmtId="9" fontId="66" fillId="0" borderId="0" applyFont="0" applyFill="0" applyBorder="0" applyAlignment="0" applyProtection="0"/>
    <xf numFmtId="0" fontId="67" fillId="0" borderId="0"/>
    <xf numFmtId="191" fontId="17" fillId="0" borderId="0" applyFont="0" applyFill="0" applyBorder="0" applyAlignment="0" applyProtection="0"/>
    <xf numFmtId="192" fontId="17" fillId="0" borderId="0" applyFont="0" applyFill="0" applyBorder="0" applyAlignment="0" applyProtection="0"/>
    <xf numFmtId="193" fontId="68" fillId="0" borderId="0" applyFont="0" applyFill="0" applyBorder="0" applyAlignment="0" applyProtection="0"/>
    <xf numFmtId="194" fontId="68" fillId="0" borderId="0" applyFont="0" applyFill="0" applyBorder="0" applyAlignment="0" applyProtection="0"/>
    <xf numFmtId="0" fontId="69" fillId="0" borderId="0"/>
    <xf numFmtId="0" fontId="70" fillId="0" borderId="0"/>
    <xf numFmtId="171" fontId="70" fillId="0" borderId="0" applyFont="0" applyFill="0" applyBorder="0" applyAlignment="0" applyProtection="0"/>
    <xf numFmtId="172" fontId="70" fillId="0" borderId="0" applyFont="0" applyFill="0" applyBorder="0" applyAlignment="0" applyProtection="0"/>
    <xf numFmtId="195" fontId="70" fillId="0" borderId="0" applyFont="0" applyFill="0" applyBorder="0" applyAlignment="0" applyProtection="0"/>
    <xf numFmtId="196" fontId="70" fillId="0" borderId="0" applyFont="0" applyFill="0" applyBorder="0" applyAlignment="0" applyProtection="0"/>
  </cellStyleXfs>
  <cellXfs count="772">
    <xf numFmtId="0" fontId="0" fillId="0" borderId="0" xfId="0"/>
    <xf numFmtId="0" fontId="2" fillId="0" borderId="0" xfId="0" applyFont="1"/>
    <xf numFmtId="0" fontId="3" fillId="0" borderId="0" xfId="0" applyFont="1"/>
    <xf numFmtId="0" fontId="3" fillId="0" borderId="0" xfId="0" applyFont="1" applyAlignment="1">
      <alignment horizontal="center"/>
    </xf>
    <xf numFmtId="164" fontId="3" fillId="0" borderId="0" xfId="50" applyNumberFormat="1" applyFont="1" applyAlignment="1">
      <alignment horizontal="center"/>
    </xf>
    <xf numFmtId="164" fontId="3" fillId="15" borderId="0" xfId="50" applyNumberFormat="1" applyFont="1" applyFill="1" applyAlignment="1">
      <alignment horizontal="center"/>
    </xf>
    <xf numFmtId="0" fontId="0" fillId="15" borderId="0" xfId="0" applyFill="1"/>
    <xf numFmtId="0" fontId="5" fillId="0" borderId="0" xfId="0" applyFont="1" applyAlignment="1">
      <alignment horizontal="right"/>
    </xf>
    <xf numFmtId="0" fontId="6" fillId="0" borderId="0" xfId="0" applyFont="1"/>
    <xf numFmtId="0" fontId="7" fillId="0" borderId="12" xfId="0" applyFont="1" applyBorder="1"/>
    <xf numFmtId="0" fontId="3" fillId="0" borderId="12" xfId="0" applyFont="1" applyBorder="1"/>
    <xf numFmtId="0" fontId="3" fillId="0" borderId="12" xfId="0" applyFont="1" applyBorder="1" applyAlignment="1">
      <alignment horizontal="center"/>
    </xf>
    <xf numFmtId="164" fontId="3" fillId="0" borderId="12" xfId="50" applyNumberFormat="1" applyFont="1" applyBorder="1" applyAlignment="1">
      <alignment horizontal="center"/>
    </xf>
    <xf numFmtId="164" fontId="3" fillId="15" borderId="12" xfId="50" applyNumberFormat="1" applyFont="1" applyFill="1" applyBorder="1" applyAlignment="1">
      <alignment horizontal="center"/>
    </xf>
    <xf numFmtId="0" fontId="0" fillId="15" borderId="12" xfId="0" applyFill="1" applyBorder="1"/>
    <xf numFmtId="0" fontId="0" fillId="0" borderId="12" xfId="0" applyBorder="1"/>
    <xf numFmtId="0" fontId="7" fillId="0" borderId="0" xfId="0" applyFont="1" applyBorder="1"/>
    <xf numFmtId="3" fontId="3" fillId="0" borderId="0" xfId="0" applyNumberFormat="1" applyFont="1"/>
    <xf numFmtId="0" fontId="9" fillId="0" borderId="0" xfId="0" applyFont="1"/>
    <xf numFmtId="0" fontId="10" fillId="0" borderId="0" xfId="0" applyFont="1"/>
    <xf numFmtId="164" fontId="10" fillId="0" borderId="0" xfId="50" applyNumberFormat="1" applyFont="1"/>
    <xf numFmtId="164" fontId="10" fillId="15" borderId="0" xfId="50" applyNumberFormat="1" applyFont="1" applyFill="1"/>
    <xf numFmtId="0" fontId="6" fillId="0" borderId="0" xfId="0" applyFont="1" applyBorder="1" applyAlignment="1">
      <alignment horizontal="right"/>
    </xf>
    <xf numFmtId="164" fontId="10" fillId="0" borderId="0" xfId="50" applyNumberFormat="1" applyFont="1" applyBorder="1"/>
    <xf numFmtId="164" fontId="2" fillId="0" borderId="13" xfId="50" applyNumberFormat="1" applyFont="1" applyBorder="1" applyAlignment="1">
      <alignment horizontal="center" vertical="center"/>
    </xf>
    <xf numFmtId="164" fontId="2" fillId="15" borderId="13" xfId="50" applyNumberFormat="1" applyFont="1" applyFill="1" applyBorder="1" applyAlignment="1">
      <alignment horizontal="center" vertical="center"/>
    </xf>
    <xf numFmtId="164" fontId="2" fillId="0" borderId="14" xfId="50" applyNumberFormat="1" applyFont="1" applyBorder="1" applyAlignment="1">
      <alignment horizontal="center" vertical="center"/>
    </xf>
    <xf numFmtId="0" fontId="2" fillId="0" borderId="15" xfId="0" applyFont="1" applyBorder="1" applyAlignment="1">
      <alignment horizontal="center"/>
    </xf>
    <xf numFmtId="0" fontId="2" fillId="0" borderId="16" xfId="0" applyFont="1" applyBorder="1" applyAlignment="1">
      <alignment horizontal="center"/>
    </xf>
    <xf numFmtId="164" fontId="2" fillId="0" borderId="4" xfId="50" quotePrefix="1" applyNumberFormat="1" applyFont="1" applyBorder="1" applyAlignment="1">
      <alignment horizontal="center"/>
    </xf>
    <xf numFmtId="164" fontId="2" fillId="15" borderId="13" xfId="50" quotePrefix="1" applyNumberFormat="1" applyFont="1" applyFill="1" applyBorder="1" applyAlignment="1">
      <alignment horizontal="center"/>
    </xf>
    <xf numFmtId="0" fontId="2" fillId="15" borderId="13" xfId="0" applyFont="1" applyFill="1" applyBorder="1" applyAlignment="1">
      <alignment horizontal="center"/>
    </xf>
    <xf numFmtId="0" fontId="2" fillId="0" borderId="14" xfId="0" applyFont="1" applyBorder="1" applyAlignment="1">
      <alignment horizontal="center"/>
    </xf>
    <xf numFmtId="0" fontId="2" fillId="0" borderId="17" xfId="0" applyFont="1" applyBorder="1"/>
    <xf numFmtId="0" fontId="2" fillId="0" borderId="18" xfId="0" applyFont="1" applyBorder="1" applyAlignment="1">
      <alignment horizontal="center"/>
    </xf>
    <xf numFmtId="164" fontId="2" fillId="0" borderId="18" xfId="50" applyNumberFormat="1" applyFont="1" applyBorder="1" applyAlignment="1">
      <alignment horizontal="center"/>
    </xf>
    <xf numFmtId="164" fontId="2" fillId="15" borderId="18" xfId="50" applyNumberFormat="1" applyFont="1" applyFill="1" applyBorder="1" applyAlignment="1">
      <alignment horizontal="center"/>
    </xf>
    <xf numFmtId="164" fontId="2" fillId="15" borderId="18" xfId="50" applyNumberFormat="1" applyFont="1" applyFill="1" applyBorder="1"/>
    <xf numFmtId="164" fontId="2" fillId="0" borderId="19" xfId="50" applyNumberFormat="1" applyFont="1" applyBorder="1"/>
    <xf numFmtId="164" fontId="2" fillId="0" borderId="20" xfId="50" applyNumberFormat="1" applyFont="1" applyBorder="1"/>
    <xf numFmtId="164" fontId="2" fillId="0" borderId="18" xfId="50" applyNumberFormat="1" applyFont="1" applyBorder="1"/>
    <xf numFmtId="0" fontId="6" fillId="0" borderId="17" xfId="0" applyFont="1" applyBorder="1"/>
    <xf numFmtId="0" fontId="6" fillId="0" borderId="18" xfId="0" applyFont="1" applyBorder="1" applyAlignment="1">
      <alignment horizontal="center"/>
    </xf>
    <xf numFmtId="164" fontId="6" fillId="0" borderId="18" xfId="50" applyNumberFormat="1" applyFont="1" applyBorder="1" applyAlignment="1">
      <alignment horizontal="center"/>
    </xf>
    <xf numFmtId="164" fontId="6" fillId="15" borderId="18" xfId="50" applyNumberFormat="1" applyFont="1" applyFill="1" applyBorder="1" applyAlignment="1">
      <alignment horizontal="center"/>
    </xf>
    <xf numFmtId="164" fontId="6" fillId="15" borderId="18" xfId="50" applyNumberFormat="1" applyFont="1" applyFill="1" applyBorder="1"/>
    <xf numFmtId="164" fontId="6" fillId="0" borderId="20" xfId="50" applyNumberFormat="1" applyFont="1" applyBorder="1"/>
    <xf numFmtId="164" fontId="0" fillId="0" borderId="0" xfId="50" applyNumberFormat="1" applyFont="1"/>
    <xf numFmtId="164" fontId="0" fillId="0" borderId="0" xfId="0" applyNumberFormat="1"/>
    <xf numFmtId="3" fontId="10" fillId="0" borderId="0" xfId="0" applyNumberFormat="1" applyFont="1"/>
    <xf numFmtId="164" fontId="10" fillId="0" borderId="0" xfId="0" applyNumberFormat="1" applyFont="1"/>
    <xf numFmtId="0" fontId="2" fillId="0" borderId="21" xfId="0" applyFont="1" applyBorder="1"/>
    <xf numFmtId="0" fontId="2" fillId="0" borderId="22" xfId="0" applyFont="1" applyBorder="1" applyAlignment="1">
      <alignment horizontal="center"/>
    </xf>
    <xf numFmtId="164" fontId="2" fillId="0" borderId="22" xfId="50" applyNumberFormat="1" applyFont="1" applyBorder="1"/>
    <xf numFmtId="164" fontId="2" fillId="15" borderId="22" xfId="50" applyNumberFormat="1" applyFont="1" applyFill="1" applyBorder="1"/>
    <xf numFmtId="164" fontId="2" fillId="0" borderId="23" xfId="50" applyNumberFormat="1" applyFont="1" applyBorder="1"/>
    <xf numFmtId="164" fontId="2" fillId="0" borderId="0" xfId="50" applyNumberFormat="1" applyFont="1" applyAlignment="1"/>
    <xf numFmtId="164" fontId="10" fillId="0" borderId="0" xfId="0" applyNumberFormat="1" applyFont="1" applyAlignment="1"/>
    <xf numFmtId="164" fontId="10" fillId="15" borderId="0" xfId="50" applyNumberFormat="1" applyFont="1" applyFill="1" applyAlignment="1">
      <alignment horizontal="center"/>
    </xf>
    <xf numFmtId="164" fontId="10" fillId="0" borderId="0" xfId="50" applyNumberFormat="1" applyFont="1" applyAlignment="1">
      <alignment horizontal="center"/>
    </xf>
    <xf numFmtId="0" fontId="2" fillId="0" borderId="0" xfId="0" applyFont="1" applyAlignment="1"/>
    <xf numFmtId="164" fontId="1" fillId="15" borderId="0" xfId="50" applyNumberFormat="1" applyFont="1" applyFill="1"/>
    <xf numFmtId="0" fontId="10" fillId="0" borderId="0" xfId="0" applyFont="1" applyBorder="1"/>
    <xf numFmtId="0" fontId="0" fillId="0" borderId="0" xfId="0" applyFont="1"/>
    <xf numFmtId="164" fontId="84" fillId="0" borderId="0" xfId="50" applyNumberFormat="1" applyFont="1"/>
    <xf numFmtId="3" fontId="3" fillId="0" borderId="0" xfId="0" applyNumberFormat="1" applyFont="1" applyAlignment="1">
      <alignment horizontal="center"/>
    </xf>
    <xf numFmtId="3" fontId="3" fillId="0" borderId="12" xfId="0" applyNumberFormat="1" applyFont="1" applyBorder="1" applyAlignment="1">
      <alignment horizontal="center"/>
    </xf>
    <xf numFmtId="0" fontId="12" fillId="0" borderId="0" xfId="0" applyFont="1" applyAlignment="1">
      <alignment horizontal="right"/>
    </xf>
    <xf numFmtId="0" fontId="13" fillId="0" borderId="0" xfId="0" applyFont="1"/>
    <xf numFmtId="164" fontId="6" fillId="0" borderId="0" xfId="50" applyNumberFormat="1" applyFont="1" applyBorder="1" applyAlignment="1">
      <alignment horizontal="right"/>
    </xf>
    <xf numFmtId="3" fontId="2" fillId="0" borderId="0" xfId="0" applyNumberFormat="1" applyFont="1" applyBorder="1" applyAlignment="1">
      <alignment horizontal="center" vertical="center"/>
    </xf>
    <xf numFmtId="164" fontId="10" fillId="0" borderId="18" xfId="50" applyNumberFormat="1" applyFont="1" applyBorder="1" applyAlignment="1">
      <alignment vertical="center"/>
    </xf>
    <xf numFmtId="3" fontId="10" fillId="0" borderId="0" xfId="0" applyNumberFormat="1" applyFont="1" applyBorder="1"/>
    <xf numFmtId="164" fontId="10" fillId="0" borderId="0" xfId="50" applyNumberFormat="1" applyFont="1" applyAlignment="1"/>
    <xf numFmtId="0" fontId="2" fillId="0" borderId="0" xfId="0" applyFont="1" applyBorder="1"/>
    <xf numFmtId="0" fontId="6" fillId="0" borderId="0" xfId="0" applyFont="1" applyAlignment="1">
      <alignment horizontal="right" indent="15"/>
    </xf>
    <xf numFmtId="164" fontId="6" fillId="0" borderId="0" xfId="50" applyNumberFormat="1" applyFont="1" applyAlignment="1"/>
    <xf numFmtId="0" fontId="2" fillId="0" borderId="0" xfId="0" applyFont="1" applyAlignment="1">
      <alignment horizontal="justify"/>
    </xf>
    <xf numFmtId="0" fontId="2" fillId="0" borderId="0" xfId="0" applyFont="1" applyAlignment="1">
      <alignment horizontal="left" vertical="center"/>
    </xf>
    <xf numFmtId="0" fontId="2" fillId="0" borderId="0" xfId="0" applyFont="1" applyAlignment="1">
      <alignment vertical="center" wrapText="1"/>
    </xf>
    <xf numFmtId="164" fontId="3" fillId="0" borderId="0" xfId="50" applyNumberFormat="1" applyFont="1"/>
    <xf numFmtId="3" fontId="5" fillId="0" borderId="0" xfId="0" applyNumberFormat="1" applyFont="1" applyAlignment="1">
      <alignment horizontal="right"/>
    </xf>
    <xf numFmtId="3" fontId="3" fillId="0" borderId="12" xfId="0" applyNumberFormat="1" applyFont="1" applyBorder="1" applyAlignment="1">
      <alignment horizontal="right"/>
    </xf>
    <xf numFmtId="165" fontId="6" fillId="0" borderId="0" xfId="0" applyNumberFormat="1" applyFont="1" applyBorder="1" applyAlignment="1">
      <alignment horizontal="right"/>
    </xf>
    <xf numFmtId="165" fontId="16" fillId="0" borderId="0" xfId="0" applyNumberFormat="1" applyFont="1" applyBorder="1" applyAlignment="1">
      <alignment horizontal="right"/>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164" fontId="2" fillId="0" borderId="25" xfId="50" applyNumberFormat="1" applyFont="1" applyBorder="1" applyAlignment="1">
      <alignment horizontal="center" vertical="center" wrapText="1"/>
    </xf>
    <xf numFmtId="164" fontId="2" fillId="0" borderId="26" xfId="50" applyNumberFormat="1"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xf>
    <xf numFmtId="0" fontId="2" fillId="0" borderId="4" xfId="0" applyFont="1" applyBorder="1" applyAlignment="1">
      <alignment horizontal="center"/>
    </xf>
    <xf numFmtId="164" fontId="2" fillId="0" borderId="29" xfId="50" quotePrefix="1" applyNumberFormat="1" applyFont="1" applyBorder="1" applyAlignment="1">
      <alignment horizontal="center"/>
    </xf>
    <xf numFmtId="41" fontId="85" fillId="0" borderId="30" xfId="50" applyNumberFormat="1" applyFont="1" applyBorder="1"/>
    <xf numFmtId="41" fontId="85" fillId="0" borderId="19" xfId="50" applyNumberFormat="1" applyFont="1" applyBorder="1"/>
    <xf numFmtId="41" fontId="85" fillId="0" borderId="18" xfId="50" applyNumberFormat="1" applyFont="1" applyBorder="1"/>
    <xf numFmtId="41" fontId="85" fillId="0" borderId="20" xfId="50" applyNumberFormat="1" applyFont="1" applyBorder="1"/>
    <xf numFmtId="0" fontId="10" fillId="0" borderId="17" xfId="0" applyFont="1" applyBorder="1"/>
    <xf numFmtId="0" fontId="10" fillId="0" borderId="18" xfId="0" applyFont="1" applyBorder="1" applyAlignment="1">
      <alignment horizontal="center"/>
    </xf>
    <xf numFmtId="41" fontId="86" fillId="0" borderId="18" xfId="50" applyNumberFormat="1" applyFont="1" applyBorder="1" applyAlignment="1">
      <alignment horizontal="center"/>
    </xf>
    <xf numFmtId="41" fontId="86" fillId="0" borderId="5" xfId="50" applyNumberFormat="1" applyFont="1" applyBorder="1" applyAlignment="1">
      <alignment horizontal="center"/>
    </xf>
    <xf numFmtId="164" fontId="10" fillId="0" borderId="20" xfId="50" applyNumberFormat="1" applyFont="1" applyBorder="1" applyAlignment="1">
      <alignment horizontal="center"/>
    </xf>
    <xf numFmtId="41" fontId="86" fillId="0" borderId="20" xfId="50" applyNumberFormat="1" applyFont="1" applyBorder="1" applyAlignment="1">
      <alignment horizontal="center"/>
    </xf>
    <xf numFmtId="41" fontId="85" fillId="0" borderId="18" xfId="50" applyNumberFormat="1" applyFont="1" applyBorder="1" applyAlignment="1">
      <alignment horizontal="center"/>
    </xf>
    <xf numFmtId="41" fontId="85" fillId="0" borderId="20" xfId="50" applyNumberFormat="1" applyFont="1" applyBorder="1" applyAlignment="1">
      <alignment horizontal="center"/>
    </xf>
    <xf numFmtId="0" fontId="10" fillId="0" borderId="17" xfId="0" quotePrefix="1" applyFont="1" applyBorder="1"/>
    <xf numFmtId="0" fontId="6" fillId="0" borderId="17" xfId="0" quotePrefix="1" applyFont="1" applyBorder="1"/>
    <xf numFmtId="41" fontId="87" fillId="0" borderId="18" xfId="50" applyNumberFormat="1" applyFont="1" applyBorder="1" applyAlignment="1">
      <alignment horizontal="center"/>
    </xf>
    <xf numFmtId="41" fontId="87" fillId="0" borderId="5" xfId="50" applyNumberFormat="1" applyFont="1" applyBorder="1" applyAlignment="1">
      <alignment horizontal="center"/>
    </xf>
    <xf numFmtId="164" fontId="6" fillId="0" borderId="20" xfId="50" applyNumberFormat="1" applyFont="1" applyBorder="1" applyAlignment="1">
      <alignment horizontal="center"/>
    </xf>
    <xf numFmtId="37" fontId="10" fillId="0" borderId="0" xfId="0" applyNumberFormat="1" applyFont="1"/>
    <xf numFmtId="3" fontId="2" fillId="0" borderId="0" xfId="0" applyNumberFormat="1" applyFont="1" applyBorder="1"/>
    <xf numFmtId="37" fontId="2" fillId="0" borderId="0" xfId="0" applyNumberFormat="1" applyFont="1"/>
    <xf numFmtId="3" fontId="2" fillId="0" borderId="0" xfId="0" applyNumberFormat="1" applyFont="1"/>
    <xf numFmtId="41" fontId="87" fillId="0" borderId="20" xfId="50" applyNumberFormat="1" applyFont="1" applyBorder="1" applyAlignment="1">
      <alignment horizontal="center"/>
    </xf>
    <xf numFmtId="0" fontId="2" fillId="0" borderId="17" xfId="0" quotePrefix="1" applyFont="1" applyBorder="1"/>
    <xf numFmtId="41" fontId="85" fillId="0" borderId="5" xfId="50" applyNumberFormat="1" applyFont="1" applyBorder="1" applyAlignment="1">
      <alignment horizontal="center"/>
    </xf>
    <xf numFmtId="0" fontId="18" fillId="0" borderId="0" xfId="0" applyFont="1"/>
    <xf numFmtId="0" fontId="2" fillId="0" borderId="31" xfId="0" applyFont="1" applyFill="1" applyBorder="1" applyAlignment="1">
      <alignment horizontal="center"/>
    </xf>
    <xf numFmtId="0" fontId="2" fillId="0" borderId="32" xfId="0" applyFont="1" applyFill="1" applyBorder="1" applyAlignment="1">
      <alignment horizontal="center"/>
    </xf>
    <xf numFmtId="41" fontId="85" fillId="0" borderId="32" xfId="50" applyNumberFormat="1" applyFont="1" applyFill="1" applyBorder="1"/>
    <xf numFmtId="41" fontId="85" fillId="0" borderId="33" xfId="50" applyNumberFormat="1" applyFont="1" applyFill="1" applyBorder="1"/>
    <xf numFmtId="3" fontId="10" fillId="0" borderId="0" xfId="0" applyNumberFormat="1" applyFont="1" applyFill="1" applyBorder="1"/>
    <xf numFmtId="0" fontId="10" fillId="0" borderId="0" xfId="0" applyFont="1" applyFill="1"/>
    <xf numFmtId="3" fontId="10" fillId="0" borderId="0" xfId="0" applyNumberFormat="1" applyFont="1" applyFill="1"/>
    <xf numFmtId="0" fontId="2" fillId="0" borderId="0" xfId="0" applyFont="1" applyFill="1" applyBorder="1" applyAlignment="1">
      <alignment horizontal="center"/>
    </xf>
    <xf numFmtId="41" fontId="85" fillId="0" borderId="0" xfId="50" applyNumberFormat="1" applyFont="1" applyFill="1" applyBorder="1" applyAlignment="1">
      <alignment horizontal="center"/>
    </xf>
    <xf numFmtId="41" fontId="85" fillId="0" borderId="0" xfId="0" applyNumberFormat="1" applyFont="1" applyFill="1" applyBorder="1"/>
    <xf numFmtId="41" fontId="85" fillId="0" borderId="25" xfId="50" applyNumberFormat="1" applyFont="1" applyBorder="1" applyAlignment="1">
      <alignment horizontal="center" vertical="center" wrapText="1"/>
    </xf>
    <xf numFmtId="41" fontId="85" fillId="0" borderId="26" xfId="50" applyNumberFormat="1" applyFont="1" applyBorder="1" applyAlignment="1">
      <alignment horizontal="center" vertical="center" wrapText="1"/>
    </xf>
    <xf numFmtId="41" fontId="85" fillId="0" borderId="27" xfId="0" applyNumberFormat="1" applyFont="1" applyBorder="1" applyAlignment="1">
      <alignment horizontal="center" vertical="center" wrapText="1"/>
    </xf>
    <xf numFmtId="41" fontId="85" fillId="0" borderId="4" xfId="50" quotePrefix="1" applyNumberFormat="1" applyFont="1" applyBorder="1" applyAlignment="1">
      <alignment horizontal="center"/>
    </xf>
    <xf numFmtId="41" fontId="85" fillId="0" borderId="29" xfId="50" quotePrefix="1" applyNumberFormat="1" applyFont="1" applyBorder="1" applyAlignment="1">
      <alignment horizontal="center"/>
    </xf>
    <xf numFmtId="41" fontId="85" fillId="0" borderId="14" xfId="50" quotePrefix="1" applyNumberFormat="1" applyFont="1" applyBorder="1" applyAlignment="1">
      <alignment horizontal="center"/>
    </xf>
    <xf numFmtId="3" fontId="10" fillId="0" borderId="0" xfId="50" applyNumberFormat="1" applyFont="1" applyBorder="1"/>
    <xf numFmtId="0" fontId="10" fillId="0" borderId="18" xfId="104" applyFont="1" applyFill="1" applyBorder="1" applyAlignment="1" applyProtection="1">
      <alignment horizontal="center"/>
    </xf>
    <xf numFmtId="0" fontId="10" fillId="0" borderId="18" xfId="104" applyFont="1" applyFill="1" applyBorder="1" applyAlignment="1" applyProtection="1">
      <alignment horizontal="center" vertical="center"/>
    </xf>
    <xf numFmtId="37" fontId="10" fillId="0" borderId="0" xfId="0" applyNumberFormat="1" applyFont="1" applyBorder="1"/>
    <xf numFmtId="0" fontId="10" fillId="0" borderId="15" xfId="0" applyFont="1" applyBorder="1"/>
    <xf numFmtId="0" fontId="10" fillId="0" borderId="16" xfId="0" applyFont="1" applyBorder="1" applyAlignment="1">
      <alignment horizontal="center"/>
    </xf>
    <xf numFmtId="41" fontId="86" fillId="0" borderId="34" xfId="50" applyNumberFormat="1" applyFont="1" applyBorder="1" applyAlignment="1">
      <alignment horizontal="center"/>
    </xf>
    <xf numFmtId="41" fontId="86" fillId="0" borderId="35" xfId="50" applyNumberFormat="1" applyFont="1" applyBorder="1" applyAlignment="1">
      <alignment horizontal="center"/>
    </xf>
    <xf numFmtId="0" fontId="19" fillId="0" borderId="0" xfId="0" applyFont="1" applyFill="1" applyBorder="1" applyAlignment="1">
      <alignment horizontal="center"/>
    </xf>
    <xf numFmtId="164" fontId="20" fillId="0" borderId="0" xfId="50" applyNumberFormat="1" applyFont="1" applyFill="1" applyBorder="1" applyAlignment="1">
      <alignment horizontal="center"/>
    </xf>
    <xf numFmtId="0" fontId="10" fillId="0" borderId="0" xfId="0" applyFont="1" applyFill="1" applyBorder="1"/>
    <xf numFmtId="37" fontId="19" fillId="0" borderId="0" xfId="0" applyNumberFormat="1" applyFont="1" applyFill="1" applyBorder="1"/>
    <xf numFmtId="164" fontId="19" fillId="0" borderId="0" xfId="50" applyNumberFormat="1" applyFont="1" applyFill="1" applyBorder="1" applyAlignment="1">
      <alignment horizontal="center"/>
    </xf>
    <xf numFmtId="0" fontId="18" fillId="0" borderId="0" xfId="0" applyFont="1" applyFill="1" applyBorder="1"/>
    <xf numFmtId="164" fontId="18" fillId="0" borderId="0" xfId="50" applyNumberFormat="1" applyFont="1" applyFill="1" applyBorder="1"/>
    <xf numFmtId="164" fontId="18" fillId="0" borderId="0" xfId="50" applyNumberFormat="1" applyFont="1"/>
    <xf numFmtId="0" fontId="7" fillId="0" borderId="0" xfId="0" applyFont="1"/>
    <xf numFmtId="0" fontId="7" fillId="0" borderId="0" xfId="0" applyFont="1" applyAlignment="1">
      <alignment horizontal="center"/>
    </xf>
    <xf numFmtId="164" fontId="7" fillId="0" borderId="0" xfId="50" applyNumberFormat="1" applyFont="1" applyAlignment="1">
      <alignment horizontal="center"/>
    </xf>
    <xf numFmtId="3" fontId="2" fillId="0" borderId="0" xfId="0" applyNumberFormat="1" applyFont="1" applyBorder="1" applyAlignment="1"/>
    <xf numFmtId="0" fontId="20" fillId="0" borderId="0" xfId="0" applyFont="1"/>
    <xf numFmtId="0" fontId="20" fillId="0" borderId="0" xfId="0" applyFont="1" applyAlignment="1">
      <alignment horizontal="center"/>
    </xf>
    <xf numFmtId="164" fontId="20" fillId="0" borderId="0" xfId="50" applyNumberFormat="1" applyFont="1" applyAlignment="1">
      <alignment horizontal="center"/>
    </xf>
    <xf numFmtId="3" fontId="18" fillId="0" borderId="0" xfId="0" applyNumberFormat="1" applyFont="1"/>
    <xf numFmtId="164" fontId="7" fillId="0" borderId="0" xfId="50" applyNumberFormat="1" applyFont="1"/>
    <xf numFmtId="3" fontId="18" fillId="0" borderId="12" xfId="0" applyNumberFormat="1" applyFont="1" applyBorder="1"/>
    <xf numFmtId="3" fontId="18" fillId="0" borderId="0" xfId="0" applyNumberFormat="1" applyFont="1" applyBorder="1"/>
    <xf numFmtId="0" fontId="5" fillId="0" borderId="0" xfId="0" applyFont="1" applyAlignment="1">
      <alignment horizontal="center"/>
    </xf>
    <xf numFmtId="3" fontId="20" fillId="0" borderId="0" xfId="0" applyNumberFormat="1" applyFont="1"/>
    <xf numFmtId="3" fontId="6" fillId="0" borderId="0" xfId="0" applyNumberFormat="1" applyFont="1" applyAlignment="1">
      <alignment horizontal="right"/>
    </xf>
    <xf numFmtId="3" fontId="15" fillId="0" borderId="0" xfId="0" applyNumberFormat="1" applyFont="1" applyAlignment="1">
      <alignment horizontal="center"/>
    </xf>
    <xf numFmtId="3" fontId="2" fillId="0" borderId="12" xfId="0" applyNumberFormat="1" applyFont="1" applyBorder="1" applyAlignment="1">
      <alignment horizontal="center"/>
    </xf>
    <xf numFmtId="3" fontId="2" fillId="0" borderId="0" xfId="0" applyNumberFormat="1" applyFont="1" applyBorder="1" applyAlignment="1">
      <alignment horizontal="center"/>
    </xf>
    <xf numFmtId="164" fontId="22" fillId="0" borderId="0" xfId="50" applyNumberFormat="1" applyFont="1"/>
    <xf numFmtId="0" fontId="22" fillId="0" borderId="0" xfId="0" applyFont="1"/>
    <xf numFmtId="3" fontId="2" fillId="0" borderId="36" xfId="0" applyNumberFormat="1" applyFont="1" applyBorder="1"/>
    <xf numFmtId="0" fontId="10" fillId="0" borderId="0" xfId="0" quotePrefix="1" applyFont="1" applyFill="1"/>
    <xf numFmtId="0" fontId="10" fillId="0" borderId="0" xfId="0" quotePrefix="1" applyFont="1" applyFill="1" applyBorder="1"/>
    <xf numFmtId="3" fontId="10" fillId="0" borderId="0" xfId="0" applyNumberFormat="1" applyFont="1" applyAlignment="1">
      <alignment horizontal="right"/>
    </xf>
    <xf numFmtId="49" fontId="10" fillId="0" borderId="0" xfId="0" quotePrefix="1" applyNumberFormat="1" applyFont="1" applyFill="1" applyBorder="1"/>
    <xf numFmtId="0" fontId="2" fillId="0" borderId="0" xfId="0" applyFont="1" applyFill="1" applyBorder="1"/>
    <xf numFmtId="0" fontId="2" fillId="0" borderId="0" xfId="0" applyFont="1" applyFill="1"/>
    <xf numFmtId="164" fontId="10" fillId="0" borderId="0" xfId="50" applyNumberFormat="1" applyFont="1" applyFill="1"/>
    <xf numFmtId="0" fontId="7" fillId="0" borderId="0" xfId="0" applyFont="1" applyFill="1"/>
    <xf numFmtId="0" fontId="2" fillId="0" borderId="3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8" xfId="0" applyFont="1" applyBorder="1" applyAlignment="1">
      <alignment vertical="center"/>
    </xf>
    <xf numFmtId="0" fontId="2" fillId="0" borderId="39" xfId="0" applyFont="1" applyBorder="1" applyAlignment="1">
      <alignment horizontal="center" vertical="center"/>
    </xf>
    <xf numFmtId="0" fontId="10" fillId="0" borderId="30" xfId="0" applyFont="1" applyBorder="1" applyAlignment="1">
      <alignment wrapText="1"/>
    </xf>
    <xf numFmtId="0" fontId="10" fillId="0" borderId="40" xfId="0" applyFont="1" applyBorder="1" applyAlignment="1">
      <alignment wrapText="1"/>
    </xf>
    <xf numFmtId="0" fontId="10" fillId="0" borderId="41" xfId="0" applyFont="1" applyBorder="1" applyAlignment="1">
      <alignment wrapText="1"/>
    </xf>
    <xf numFmtId="3" fontId="10" fillId="0" borderId="19" xfId="0" applyNumberFormat="1" applyFont="1" applyBorder="1" applyAlignment="1">
      <alignment wrapText="1"/>
    </xf>
    <xf numFmtId="164" fontId="10" fillId="0" borderId="18" xfId="50" applyNumberFormat="1" applyFont="1" applyBorder="1"/>
    <xf numFmtId="164" fontId="10" fillId="0" borderId="5" xfId="50" applyNumberFormat="1" applyFont="1" applyBorder="1"/>
    <xf numFmtId="164" fontId="10" fillId="0" borderId="42" xfId="50" applyNumberFormat="1" applyFont="1" applyBorder="1"/>
    <xf numFmtId="3" fontId="10" fillId="0" borderId="18" xfId="0" applyNumberFormat="1" applyFont="1" applyBorder="1"/>
    <xf numFmtId="3" fontId="10" fillId="0" borderId="5" xfId="0" applyNumberFormat="1" applyFont="1" applyBorder="1"/>
    <xf numFmtId="3" fontId="10" fillId="0" borderId="20" xfId="0" applyNumberFormat="1" applyFont="1" applyBorder="1" applyAlignment="1"/>
    <xf numFmtId="164" fontId="23" fillId="0" borderId="18" xfId="50" applyNumberFormat="1" applyFont="1" applyFill="1" applyBorder="1"/>
    <xf numFmtId="164" fontId="2" fillId="0" borderId="0" xfId="50" applyNumberFormat="1" applyFont="1" applyBorder="1"/>
    <xf numFmtId="3" fontId="10" fillId="0" borderId="18" xfId="0" applyNumberFormat="1" applyFont="1" applyBorder="1" applyAlignment="1"/>
    <xf numFmtId="3" fontId="10" fillId="0" borderId="20" xfId="0" applyNumberFormat="1" applyFont="1" applyBorder="1"/>
    <xf numFmtId="3" fontId="10" fillId="0" borderId="22" xfId="0" applyNumberFormat="1" applyFont="1" applyBorder="1"/>
    <xf numFmtId="3" fontId="10" fillId="0" borderId="43" xfId="0" applyNumberFormat="1" applyFont="1" applyBorder="1"/>
    <xf numFmtId="3" fontId="10" fillId="0" borderId="23" xfId="0" applyNumberFormat="1" applyFont="1" applyBorder="1"/>
    <xf numFmtId="164" fontId="2" fillId="0" borderId="0" xfId="50" applyNumberFormat="1" applyFont="1" applyFill="1" applyBorder="1"/>
    <xf numFmtId="3" fontId="2" fillId="0" borderId="0" xfId="0" applyNumberFormat="1" applyFont="1" applyFill="1" applyBorder="1"/>
    <xf numFmtId="164" fontId="10" fillId="0" borderId="0" xfId="50" applyNumberFormat="1" applyFont="1" applyFill="1" applyBorder="1"/>
    <xf numFmtId="0" fontId="14" fillId="0" borderId="0" xfId="0" applyFont="1" applyFill="1"/>
    <xf numFmtId="0" fontId="1" fillId="0" borderId="0" xfId="0" applyFont="1" applyFill="1"/>
    <xf numFmtId="0" fontId="7" fillId="0" borderId="0" xfId="0" applyFont="1" applyFill="1" applyBorder="1" applyAlignment="1">
      <alignment horizontal="left"/>
    </xf>
    <xf numFmtId="0" fontId="1" fillId="0" borderId="0" xfId="0" applyFont="1" applyFill="1" applyAlignment="1">
      <alignment vertical="center"/>
    </xf>
    <xf numFmtId="0" fontId="0" fillId="0" borderId="0" xfId="0" applyAlignment="1">
      <alignment vertical="center"/>
    </xf>
    <xf numFmtId="164" fontId="10" fillId="0" borderId="18" xfId="50" applyNumberFormat="1" applyFont="1" applyFill="1" applyBorder="1" applyAlignment="1">
      <alignment vertical="center"/>
    </xf>
    <xf numFmtId="164" fontId="2" fillId="0" borderId="18" xfId="50" applyNumberFormat="1" applyFont="1" applyFill="1" applyBorder="1" applyAlignment="1">
      <alignment vertical="center"/>
    </xf>
    <xf numFmtId="164" fontId="10" fillId="0" borderId="44" xfId="50" applyNumberFormat="1" applyFont="1" applyFill="1" applyBorder="1" applyAlignment="1">
      <alignment vertical="center"/>
    </xf>
    <xf numFmtId="164" fontId="10" fillId="0" borderId="18" xfId="50" quotePrefix="1" applyNumberFormat="1" applyFont="1" applyFill="1" applyBorder="1" applyAlignment="1">
      <alignment vertical="center"/>
    </xf>
    <xf numFmtId="164" fontId="2" fillId="0" borderId="44" xfId="50" applyNumberFormat="1" applyFont="1" applyFill="1" applyBorder="1" applyAlignment="1">
      <alignment vertical="center"/>
    </xf>
    <xf numFmtId="164" fontId="2" fillId="0" borderId="0" xfId="50" applyNumberFormat="1" applyFont="1" applyFill="1" applyBorder="1" applyAlignment="1">
      <alignment vertical="center"/>
    </xf>
    <xf numFmtId="164" fontId="1" fillId="0" borderId="0" xfId="0" applyNumberFormat="1" applyFont="1" applyFill="1" applyAlignment="1">
      <alignment vertical="center"/>
    </xf>
    <xf numFmtId="49" fontId="10" fillId="0" borderId="45" xfId="0" applyNumberFormat="1" applyFont="1" applyFill="1" applyBorder="1" applyAlignment="1">
      <alignment vertical="center"/>
    </xf>
    <xf numFmtId="49" fontId="10" fillId="0" borderId="42" xfId="0" applyNumberFormat="1" applyFont="1" applyFill="1" applyBorder="1" applyAlignment="1">
      <alignment vertical="center"/>
    </xf>
    <xf numFmtId="3" fontId="6" fillId="0" borderId="0" xfId="0" applyNumberFormat="1" applyFont="1"/>
    <xf numFmtId="164" fontId="10" fillId="0" borderId="0" xfId="0" applyNumberFormat="1" applyFont="1" applyFill="1"/>
    <xf numFmtId="0" fontId="2" fillId="0" borderId="0" xfId="0" applyFont="1" applyFill="1" applyAlignment="1">
      <alignment horizontal="right"/>
    </xf>
    <xf numFmtId="0" fontId="10" fillId="0" borderId="12" xfId="0" applyFont="1" applyFill="1" applyBorder="1" applyAlignment="1">
      <alignment vertical="center"/>
    </xf>
    <xf numFmtId="3" fontId="10" fillId="0" borderId="12" xfId="0" applyNumberFormat="1" applyFont="1" applyFill="1" applyBorder="1" applyAlignment="1">
      <alignment vertical="center"/>
    </xf>
    <xf numFmtId="3" fontId="2" fillId="0" borderId="12" xfId="0" applyNumberFormat="1" applyFont="1" applyFill="1" applyBorder="1" applyAlignment="1">
      <alignment horizontal="center"/>
    </xf>
    <xf numFmtId="3" fontId="2" fillId="0" borderId="0" xfId="0" applyNumberFormat="1" applyFont="1" applyFill="1" applyBorder="1" applyAlignment="1">
      <alignment horizontal="center"/>
    </xf>
    <xf numFmtId="9" fontId="2" fillId="0" borderId="36" xfId="109" applyFont="1" applyFill="1" applyBorder="1" applyAlignment="1">
      <alignment horizontal="center"/>
    </xf>
    <xf numFmtId="3" fontId="2" fillId="0" borderId="36" xfId="0" applyNumberFormat="1" applyFont="1" applyFill="1" applyBorder="1"/>
    <xf numFmtId="164" fontId="2" fillId="0" borderId="0" xfId="50" applyNumberFormat="1" applyFont="1" applyFill="1"/>
    <xf numFmtId="3" fontId="2" fillId="0" borderId="0" xfId="0" applyNumberFormat="1" applyFont="1" applyFill="1"/>
    <xf numFmtId="9" fontId="10" fillId="0" borderId="0" xfId="109" applyFont="1" applyFill="1"/>
    <xf numFmtId="3" fontId="10" fillId="0" borderId="0" xfId="0" applyNumberFormat="1" applyFont="1" applyFill="1" applyAlignment="1">
      <alignment horizontal="right"/>
    </xf>
    <xf numFmtId="3" fontId="10" fillId="0" borderId="0" xfId="0" applyNumberFormat="1" applyFont="1" applyFill="1" applyBorder="1" applyAlignment="1">
      <alignment horizontal="right"/>
    </xf>
    <xf numFmtId="3" fontId="15" fillId="0" borderId="0" xfId="0" applyNumberFormat="1" applyFont="1" applyFill="1" applyAlignment="1">
      <alignment horizontal="center"/>
    </xf>
    <xf numFmtId="3" fontId="15" fillId="0" borderId="0" xfId="0" applyNumberFormat="1" applyFont="1" applyFill="1" applyBorder="1" applyAlignment="1">
      <alignment horizontal="center"/>
    </xf>
    <xf numFmtId="164" fontId="2" fillId="0" borderId="36" xfId="50" applyNumberFormat="1" applyFont="1" applyFill="1" applyBorder="1" applyAlignment="1">
      <alignment horizontal="right"/>
    </xf>
    <xf numFmtId="3" fontId="10" fillId="0" borderId="0" xfId="0" applyNumberFormat="1" applyFont="1" applyFill="1" applyAlignment="1">
      <alignment horizontal="center"/>
    </xf>
    <xf numFmtId="3" fontId="2" fillId="0" borderId="36" xfId="0" applyNumberFormat="1" applyFont="1" applyFill="1" applyBorder="1" applyAlignment="1">
      <alignment horizontal="right"/>
    </xf>
    <xf numFmtId="0" fontId="15" fillId="0" borderId="0" xfId="0" applyFont="1" applyFill="1"/>
    <xf numFmtId="164" fontId="2" fillId="0" borderId="0" xfId="0" applyNumberFormat="1" applyFont="1" applyFill="1"/>
    <xf numFmtId="3" fontId="2" fillId="0" borderId="0" xfId="0" applyNumberFormat="1" applyFont="1" applyFill="1" applyBorder="1" applyAlignment="1">
      <alignment horizontal="right"/>
    </xf>
    <xf numFmtId="164" fontId="15" fillId="0" borderId="0" xfId="50" applyNumberFormat="1" applyFont="1" applyFill="1"/>
    <xf numFmtId="3" fontId="2" fillId="0" borderId="0" xfId="0" applyNumberFormat="1" applyFont="1" applyFill="1" applyAlignment="1">
      <alignment horizontal="right"/>
    </xf>
    <xf numFmtId="0" fontId="26" fillId="0" borderId="0" xfId="0" applyFont="1"/>
    <xf numFmtId="0" fontId="27" fillId="0" borderId="0" xfId="0" applyFont="1"/>
    <xf numFmtId="0" fontId="28" fillId="0" borderId="0" xfId="0" applyFont="1"/>
    <xf numFmtId="0" fontId="27" fillId="0" borderId="0" xfId="0" applyFont="1" applyAlignment="1">
      <alignment vertical="justify" wrapText="1"/>
    </xf>
    <xf numFmtId="0" fontId="27" fillId="0" borderId="0" xfId="0" applyFont="1" applyAlignment="1">
      <alignment horizontal="justify" vertical="top" wrapText="1"/>
    </xf>
    <xf numFmtId="0" fontId="27" fillId="0" borderId="0" xfId="0" applyFont="1" applyAlignment="1">
      <alignment horizontal="justify" vertical="justify" wrapText="1"/>
    </xf>
    <xf numFmtId="0" fontId="10" fillId="0" borderId="0" xfId="0" applyFont="1" applyAlignment="1">
      <alignment vertical="justify" wrapText="1"/>
    </xf>
    <xf numFmtId="0" fontId="10" fillId="0" borderId="0" xfId="0" applyFont="1" applyAlignment="1">
      <alignment vertical="top" wrapText="1"/>
    </xf>
    <xf numFmtId="0" fontId="10" fillId="0" borderId="0" xfId="0" applyFont="1" applyAlignment="1">
      <alignment horizontal="justify" vertical="justify" wrapText="1"/>
    </xf>
    <xf numFmtId="41" fontId="2" fillId="0" borderId="12" xfId="0" applyNumberFormat="1" applyFont="1" applyFill="1" applyBorder="1" applyAlignment="1">
      <alignment horizontal="center"/>
    </xf>
    <xf numFmtId="164" fontId="27" fillId="0" borderId="0" xfId="50" applyNumberFormat="1" applyFont="1"/>
    <xf numFmtId="164" fontId="28" fillId="0" borderId="0" xfId="50" applyNumberFormat="1" applyFont="1" applyAlignment="1">
      <alignment horizontal="right"/>
    </xf>
    <xf numFmtId="164" fontId="27" fillId="0" borderId="0" xfId="50" applyNumberFormat="1" applyFont="1" applyFill="1" applyBorder="1"/>
    <xf numFmtId="164" fontId="27" fillId="0" borderId="0" xfId="50" applyNumberFormat="1" applyFont="1" applyFill="1"/>
    <xf numFmtId="164" fontId="27" fillId="0" borderId="12" xfId="50" applyNumberFormat="1" applyFont="1" applyFill="1" applyBorder="1"/>
    <xf numFmtId="164" fontId="28" fillId="0" borderId="0" xfId="50" applyNumberFormat="1" applyFont="1"/>
    <xf numFmtId="164" fontId="27" fillId="0" borderId="0" xfId="50" applyNumberFormat="1" applyFont="1" applyBorder="1"/>
    <xf numFmtId="0" fontId="27" fillId="0" borderId="0" xfId="0" applyFont="1" applyAlignment="1">
      <alignment vertical="top" wrapText="1"/>
    </xf>
    <xf numFmtId="0" fontId="27" fillId="0" borderId="0" xfId="0" applyFont="1" applyAlignment="1">
      <alignment horizontal="center" vertical="top" wrapText="1"/>
    </xf>
    <xf numFmtId="0" fontId="27" fillId="0" borderId="0" xfId="0" applyFont="1" applyAlignment="1">
      <alignment horizontal="justify" vertical="justify"/>
    </xf>
    <xf numFmtId="0" fontId="28" fillId="0" borderId="12" xfId="0" applyFont="1" applyBorder="1" applyAlignment="1">
      <alignment horizontal="center"/>
    </xf>
    <xf numFmtId="0" fontId="28" fillId="0" borderId="0" xfId="0" applyFont="1" applyAlignment="1">
      <alignment horizontal="right"/>
    </xf>
    <xf numFmtId="14" fontId="28" fillId="0" borderId="0" xfId="0" applyNumberFormat="1" applyFont="1" applyAlignment="1">
      <alignment horizontal="left"/>
    </xf>
    <xf numFmtId="167" fontId="27" fillId="0" borderId="0" xfId="50" applyNumberFormat="1" applyFont="1" applyAlignment="1">
      <alignment horizontal="right"/>
    </xf>
    <xf numFmtId="167" fontId="27" fillId="0" borderId="0" xfId="0" applyNumberFormat="1" applyFont="1" applyAlignment="1">
      <alignment horizontal="right"/>
    </xf>
    <xf numFmtId="0" fontId="27" fillId="0" borderId="0" xfId="0" applyFont="1" applyAlignment="1">
      <alignment horizontal="left"/>
    </xf>
    <xf numFmtId="167" fontId="27" fillId="0" borderId="0" xfId="50" applyNumberFormat="1" applyFont="1" applyAlignment="1">
      <alignment horizontal="justify" vertical="top" wrapText="1"/>
    </xf>
    <xf numFmtId="0" fontId="28" fillId="0" borderId="0" xfId="0" applyFont="1" applyAlignment="1">
      <alignment horizontal="left"/>
    </xf>
    <xf numFmtId="0" fontId="28" fillId="0" borderId="0" xfId="0" applyFont="1" applyAlignment="1">
      <alignment horizontal="center"/>
    </xf>
    <xf numFmtId="167" fontId="28" fillId="0" borderId="0" xfId="50" applyNumberFormat="1" applyFont="1" applyAlignment="1">
      <alignment horizontal="justify" vertical="top" wrapText="1"/>
    </xf>
    <xf numFmtId="167" fontId="28" fillId="0" borderId="0" xfId="0" applyNumberFormat="1" applyFont="1" applyAlignment="1">
      <alignment horizontal="justify" vertical="top" wrapText="1"/>
    </xf>
    <xf numFmtId="0" fontId="29" fillId="0" borderId="0" xfId="0" applyFont="1"/>
    <xf numFmtId="0" fontId="88" fillId="0" borderId="0" xfId="0" applyFont="1"/>
    <xf numFmtId="0" fontId="29" fillId="0" borderId="0" xfId="0" quotePrefix="1" applyFont="1" applyAlignment="1">
      <alignment horizontal="justify" vertical="justify" wrapText="1"/>
    </xf>
    <xf numFmtId="0" fontId="10" fillId="0" borderId="0" xfId="0" applyNumberFormat="1" applyFont="1" applyFill="1" applyAlignment="1">
      <alignment horizontal="justify" vertical="justify" wrapText="1"/>
    </xf>
    <xf numFmtId="3" fontId="2" fillId="0" borderId="0" xfId="0" applyNumberFormat="1" applyFont="1" applyFill="1" applyAlignment="1">
      <alignment horizontal="center"/>
    </xf>
    <xf numFmtId="41" fontId="2" fillId="0" borderId="0" xfId="0" applyNumberFormat="1" applyFont="1" applyFill="1"/>
    <xf numFmtId="0" fontId="2" fillId="0" borderId="46" xfId="0" applyFont="1" applyBorder="1"/>
    <xf numFmtId="0" fontId="10" fillId="0" borderId="17" xfId="104" quotePrefix="1" applyFont="1" applyFill="1" applyBorder="1" applyProtection="1"/>
    <xf numFmtId="0" fontId="10" fillId="0" borderId="17" xfId="0" quotePrefix="1" applyFont="1" applyFill="1" applyBorder="1" applyProtection="1"/>
    <xf numFmtId="0" fontId="10" fillId="0" borderId="17" xfId="104" quotePrefix="1" applyFont="1" applyFill="1" applyBorder="1" applyAlignment="1" applyProtection="1">
      <alignment horizontal="left"/>
    </xf>
    <xf numFmtId="166" fontId="10" fillId="0" borderId="17" xfId="105" quotePrefix="1" applyNumberFormat="1" applyFont="1" applyFill="1" applyBorder="1" applyAlignment="1" applyProtection="1">
      <alignment horizontal="left"/>
    </xf>
    <xf numFmtId="0" fontId="10" fillId="0" borderId="17" xfId="104" quotePrefix="1" applyFont="1" applyFill="1" applyBorder="1" applyAlignment="1" applyProtection="1">
      <alignment horizontal="left" vertical="center"/>
    </xf>
    <xf numFmtId="0" fontId="10" fillId="0" borderId="17" xfId="104" quotePrefix="1" applyFont="1" applyFill="1" applyBorder="1" applyAlignment="1" applyProtection="1"/>
    <xf numFmtId="49" fontId="2" fillId="0" borderId="0" xfId="0" applyNumberFormat="1" applyFont="1" applyBorder="1"/>
    <xf numFmtId="49" fontId="7" fillId="0" borderId="0" xfId="0" applyNumberFormat="1" applyFont="1" applyBorder="1"/>
    <xf numFmtId="49" fontId="6" fillId="0" borderId="0" xfId="0" applyNumberFormat="1" applyFont="1" applyBorder="1"/>
    <xf numFmtId="49" fontId="7" fillId="0" borderId="12" xfId="0" applyNumberFormat="1" applyFont="1" applyBorder="1"/>
    <xf numFmtId="49" fontId="5" fillId="0" borderId="0" xfId="0" applyNumberFormat="1" applyFont="1" applyBorder="1" applyAlignment="1">
      <alignment horizontal="center"/>
    </xf>
    <xf numFmtId="49" fontId="20" fillId="0" borderId="0" xfId="0" applyNumberFormat="1" applyFont="1" applyBorder="1"/>
    <xf numFmtId="49" fontId="10" fillId="0" borderId="0" xfId="0" applyNumberFormat="1" applyFont="1" applyBorder="1"/>
    <xf numFmtId="49" fontId="10" fillId="0" borderId="0" xfId="0" quotePrefix="1" applyNumberFormat="1" applyFont="1" applyBorder="1"/>
    <xf numFmtId="49" fontId="2" fillId="0" borderId="0" xfId="0" applyNumberFormat="1" applyFont="1" applyFill="1" applyBorder="1"/>
    <xf numFmtId="49" fontId="10" fillId="0" borderId="0" xfId="0" applyNumberFormat="1" applyFont="1" applyFill="1" applyBorder="1"/>
    <xf numFmtId="49" fontId="2" fillId="0" borderId="47" xfId="0" applyNumberFormat="1" applyFont="1" applyBorder="1" applyAlignment="1">
      <alignment horizontal="center" vertical="center" wrapText="1"/>
    </xf>
    <xf numFmtId="49" fontId="2" fillId="0" borderId="45" xfId="0" applyNumberFormat="1" applyFont="1" applyBorder="1"/>
    <xf numFmtId="49" fontId="10" fillId="0" borderId="45" xfId="0" applyNumberFormat="1" applyFont="1" applyBorder="1"/>
    <xf numFmtId="49" fontId="10" fillId="0" borderId="48" xfId="0" applyNumberFormat="1" applyFont="1" applyBorder="1"/>
    <xf numFmtId="49" fontId="2" fillId="0" borderId="0" xfId="0" applyNumberFormat="1" applyFont="1" applyBorder="1" applyAlignment="1">
      <alignment horizontal="center"/>
    </xf>
    <xf numFmtId="0" fontId="21" fillId="0" borderId="0" xfId="0" applyFont="1"/>
    <xf numFmtId="49" fontId="2" fillId="0" borderId="0" xfId="0" quotePrefix="1" applyNumberFormat="1" applyFont="1" applyFill="1" applyBorder="1"/>
    <xf numFmtId="0" fontId="2" fillId="0" borderId="49" xfId="0" applyFont="1" applyBorder="1" applyAlignment="1">
      <alignment horizontal="center" vertical="center" wrapText="1"/>
    </xf>
    <xf numFmtId="3" fontId="10" fillId="0" borderId="5" xfId="0" applyNumberFormat="1" applyFont="1" applyBorder="1" applyAlignment="1"/>
    <xf numFmtId="3" fontId="10" fillId="0" borderId="50" xfId="0" applyNumberFormat="1" applyFont="1" applyBorder="1"/>
    <xf numFmtId="3" fontId="2" fillId="0" borderId="12" xfId="0" applyNumberFormat="1" applyFont="1" applyBorder="1" applyAlignment="1"/>
    <xf numFmtId="3" fontId="2" fillId="0" borderId="7" xfId="0" applyNumberFormat="1" applyFont="1" applyBorder="1" applyAlignment="1">
      <alignment horizontal="center"/>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164" fontId="23" fillId="0" borderId="5" xfId="50" applyNumberFormat="1" applyFont="1" applyFill="1" applyBorder="1"/>
    <xf numFmtId="3" fontId="10" fillId="0" borderId="0" xfId="0" applyNumberFormat="1" applyFont="1" applyBorder="1" applyAlignment="1"/>
    <xf numFmtId="49" fontId="2" fillId="0" borderId="53" xfId="0" applyNumberFormat="1" applyFont="1" applyBorder="1"/>
    <xf numFmtId="3" fontId="2" fillId="0" borderId="54" xfId="0" applyNumberFormat="1" applyFont="1" applyBorder="1" applyAlignment="1"/>
    <xf numFmtId="3" fontId="2" fillId="0" borderId="55" xfId="0" applyNumberFormat="1" applyFont="1" applyBorder="1" applyAlignment="1"/>
    <xf numFmtId="3" fontId="2" fillId="0" borderId="56" xfId="0" applyNumberFormat="1" applyFont="1" applyBorder="1" applyAlignment="1"/>
    <xf numFmtId="49" fontId="10" fillId="0" borderId="45" xfId="0" applyNumberFormat="1" applyFont="1" applyBorder="1" applyAlignment="1">
      <alignment wrapText="1"/>
    </xf>
    <xf numFmtId="49" fontId="21" fillId="0" borderId="0" xfId="0" applyNumberFormat="1" applyFont="1" applyBorder="1"/>
    <xf numFmtId="49" fontId="2" fillId="0" borderId="0" xfId="0" quotePrefix="1" applyNumberFormat="1" applyFont="1" applyBorder="1"/>
    <xf numFmtId="41" fontId="2" fillId="0" borderId="0" xfId="0" applyNumberFormat="1" applyFont="1"/>
    <xf numFmtId="41" fontId="2" fillId="0" borderId="0" xfId="0" applyNumberFormat="1" applyFont="1" applyBorder="1"/>
    <xf numFmtId="41" fontId="10" fillId="0" borderId="0" xfId="50" applyNumberFormat="1" applyFont="1"/>
    <xf numFmtId="41" fontId="10" fillId="0" borderId="0" xfId="0" applyNumberFormat="1" applyFont="1"/>
    <xf numFmtId="41" fontId="7" fillId="0" borderId="0" xfId="0" applyNumberFormat="1" applyFont="1"/>
    <xf numFmtId="41" fontId="21" fillId="0" borderId="0" xfId="50" applyNumberFormat="1" applyFont="1" applyBorder="1" applyAlignment="1"/>
    <xf numFmtId="41" fontId="7" fillId="0" borderId="0" xfId="50" applyNumberFormat="1" applyFont="1" applyBorder="1" applyAlignment="1"/>
    <xf numFmtId="41" fontId="23" fillId="0" borderId="0" xfId="50" applyNumberFormat="1" applyFont="1"/>
    <xf numFmtId="41" fontId="24" fillId="0" borderId="0" xfId="50" applyNumberFormat="1" applyFont="1"/>
    <xf numFmtId="41" fontId="22" fillId="0" borderId="0" xfId="50" applyNumberFormat="1" applyFont="1" applyBorder="1" applyAlignment="1"/>
    <xf numFmtId="41" fontId="2" fillId="0" borderId="0" xfId="50" applyNumberFormat="1" applyFont="1"/>
    <xf numFmtId="41" fontId="21" fillId="0" borderId="0" xfId="0" applyNumberFormat="1" applyFont="1"/>
    <xf numFmtId="41" fontId="10" fillId="0" borderId="0" xfId="50" applyNumberFormat="1" applyFont="1" applyFill="1"/>
    <xf numFmtId="41" fontId="10" fillId="0" borderId="0" xfId="0" applyNumberFormat="1" applyFont="1" applyFill="1"/>
    <xf numFmtId="41" fontId="7" fillId="0" borderId="0" xfId="0" applyNumberFormat="1" applyFont="1" applyFill="1"/>
    <xf numFmtId="41" fontId="10" fillId="0" borderId="0" xfId="0" applyNumberFormat="1" applyFont="1" applyBorder="1"/>
    <xf numFmtId="41" fontId="10" fillId="0" borderId="0" xfId="50" applyNumberFormat="1" applyFont="1" applyBorder="1"/>
    <xf numFmtId="49" fontId="2" fillId="0" borderId="0" xfId="0" applyNumberFormat="1" applyFont="1" applyFill="1" applyBorder="1" applyAlignment="1">
      <alignment horizontal="center"/>
    </xf>
    <xf numFmtId="0" fontId="2" fillId="0" borderId="18" xfId="0" applyFont="1" applyFill="1" applyBorder="1" applyAlignment="1">
      <alignment horizontal="center" vertical="center" wrapText="1"/>
    </xf>
    <xf numFmtId="3" fontId="2" fillId="0" borderId="18" xfId="0" applyNumberFormat="1"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0" xfId="0" applyFont="1" applyAlignment="1">
      <alignment horizontal="right"/>
    </xf>
    <xf numFmtId="49" fontId="10" fillId="0" borderId="12" xfId="0" applyNumberFormat="1" applyFont="1" applyBorder="1"/>
    <xf numFmtId="0" fontId="10" fillId="0" borderId="12" xfId="0" applyFont="1" applyBorder="1"/>
    <xf numFmtId="3" fontId="10" fillId="0" borderId="12" xfId="0" applyNumberFormat="1" applyFont="1" applyBorder="1"/>
    <xf numFmtId="0" fontId="10" fillId="0" borderId="0" xfId="0" applyFont="1" applyAlignment="1">
      <alignment horizontal="center" vertical="top"/>
    </xf>
    <xf numFmtId="0" fontId="10" fillId="0" borderId="0" xfId="0" applyFont="1" applyAlignment="1">
      <alignment vertical="top"/>
    </xf>
    <xf numFmtId="0" fontId="10" fillId="0" borderId="0" xfId="0" applyFont="1" applyAlignment="1"/>
    <xf numFmtId="3" fontId="2" fillId="0" borderId="12" xfId="0" applyNumberFormat="1" applyFont="1" applyBorder="1" applyAlignment="1">
      <alignment horizontal="center" vertical="center" wrapText="1"/>
    </xf>
    <xf numFmtId="164" fontId="2" fillId="0" borderId="0" xfId="50" applyNumberFormat="1" applyFont="1" applyBorder="1" applyAlignment="1">
      <alignment horizontal="center"/>
    </xf>
    <xf numFmtId="49" fontId="10" fillId="0" borderId="0" xfId="0" applyNumberFormat="1" applyFont="1"/>
    <xf numFmtId="49" fontId="2" fillId="0" borderId="0" xfId="0" applyNumberFormat="1" applyFont="1"/>
    <xf numFmtId="41" fontId="10" fillId="0" borderId="0" xfId="0" applyNumberFormat="1" applyFont="1" applyBorder="1" applyAlignment="1">
      <alignment horizontal="left"/>
    </xf>
    <xf numFmtId="49" fontId="2" fillId="0" borderId="36" xfId="0" applyNumberFormat="1" applyFont="1" applyBorder="1" applyAlignment="1">
      <alignment horizontal="center"/>
    </xf>
    <xf numFmtId="49" fontId="2" fillId="0" borderId="0" xfId="0" applyNumberFormat="1" applyFont="1" applyBorder="1" applyAlignment="1"/>
    <xf numFmtId="41" fontId="25" fillId="0" borderId="0" xfId="0" applyNumberFormat="1" applyFont="1" applyFill="1" applyAlignment="1"/>
    <xf numFmtId="164" fontId="1" fillId="0" borderId="0" xfId="0" applyNumberFormat="1" applyFont="1" applyFill="1" applyAlignment="1"/>
    <xf numFmtId="0" fontId="25" fillId="0" borderId="0" xfId="0" applyFont="1" applyAlignment="1"/>
    <xf numFmtId="164" fontId="2" fillId="0" borderId="4" xfId="50" applyNumberFormat="1" applyFont="1" applyFill="1" applyBorder="1" applyAlignment="1"/>
    <xf numFmtId="164" fontId="2" fillId="0" borderId="57" xfId="50" applyNumberFormat="1" applyFont="1" applyFill="1" applyBorder="1" applyAlignment="1"/>
    <xf numFmtId="0" fontId="6" fillId="0" borderId="17" xfId="104" quotePrefix="1" applyFont="1" applyFill="1" applyBorder="1" applyAlignment="1" applyProtection="1">
      <alignment horizontal="left"/>
    </xf>
    <xf numFmtId="0" fontId="6" fillId="0" borderId="18" xfId="104" applyFont="1" applyFill="1" applyBorder="1" applyAlignment="1" applyProtection="1">
      <alignment horizontal="center"/>
    </xf>
    <xf numFmtId="3" fontId="6" fillId="0" borderId="0" xfId="0" applyNumberFormat="1" applyFont="1" applyBorder="1"/>
    <xf numFmtId="0" fontId="2" fillId="0" borderId="0" xfId="0" applyFont="1" applyAlignment="1">
      <alignment vertical="center"/>
    </xf>
    <xf numFmtId="0" fontId="11" fillId="0" borderId="0" xfId="0" applyFont="1" applyAlignment="1"/>
    <xf numFmtId="41" fontId="2" fillId="0" borderId="0" xfId="0" applyNumberFormat="1" applyFont="1" applyBorder="1" applyAlignment="1">
      <alignment horizontal="center"/>
    </xf>
    <xf numFmtId="3" fontId="10" fillId="0" borderId="0" xfId="0" applyNumberFormat="1" applyFont="1" applyFill="1" applyAlignment="1"/>
    <xf numFmtId="3" fontId="10" fillId="0" borderId="0" xfId="0" applyNumberFormat="1" applyFont="1" applyAlignment="1"/>
    <xf numFmtId="3" fontId="2" fillId="0" borderId="36" xfId="0" applyNumberFormat="1" applyFont="1" applyBorder="1" applyAlignment="1"/>
    <xf numFmtId="3" fontId="2" fillId="0" borderId="0" xfId="0" applyNumberFormat="1" applyFont="1" applyAlignment="1"/>
    <xf numFmtId="3" fontId="2" fillId="0" borderId="12" xfId="0" applyNumberFormat="1" applyFont="1" applyBorder="1" applyAlignment="1">
      <alignment horizontal="center" vertical="center"/>
    </xf>
    <xf numFmtId="3" fontId="2" fillId="0" borderId="58" xfId="0" applyNumberFormat="1" applyFont="1" applyBorder="1" applyAlignment="1"/>
    <xf numFmtId="0" fontId="10" fillId="0" borderId="0" xfId="0" quotePrefix="1" applyFont="1"/>
    <xf numFmtId="0" fontId="13" fillId="0" borderId="0" xfId="0" applyFont="1" applyBorder="1"/>
    <xf numFmtId="3" fontId="10" fillId="0" borderId="0" xfId="0" applyNumberFormat="1" applyFont="1" applyBorder="1" applyAlignment="1">
      <alignment vertical="center"/>
    </xf>
    <xf numFmtId="43" fontId="2" fillId="0" borderId="0" xfId="50" applyNumberFormat="1" applyFont="1" applyFill="1"/>
    <xf numFmtId="3" fontId="2" fillId="0" borderId="12" xfId="0" applyNumberFormat="1" applyFont="1" applyFill="1" applyBorder="1" applyAlignment="1">
      <alignment horizontal="center" vertical="center"/>
    </xf>
    <xf numFmtId="3" fontId="2" fillId="0" borderId="0" xfId="0" applyNumberFormat="1" applyFont="1" applyFill="1" applyBorder="1" applyAlignment="1">
      <alignment horizontal="center" vertical="center"/>
    </xf>
    <xf numFmtId="164" fontId="10" fillId="0" borderId="0" xfId="50" applyNumberFormat="1" applyFont="1" applyFill="1" applyAlignment="1">
      <alignment vertical="center"/>
    </xf>
    <xf numFmtId="0" fontId="10" fillId="0" borderId="0" xfId="0" applyFont="1" applyFill="1" applyAlignment="1">
      <alignment vertical="center"/>
    </xf>
    <xf numFmtId="9" fontId="3" fillId="0" borderId="0" xfId="109" applyFont="1"/>
    <xf numFmtId="10" fontId="3" fillId="0" borderId="0" xfId="109" applyNumberFormat="1" applyFont="1"/>
    <xf numFmtId="10" fontId="10" fillId="0" borderId="0" xfId="109" applyNumberFormat="1" applyFont="1" applyFill="1"/>
    <xf numFmtId="0" fontId="2" fillId="0" borderId="0" xfId="103" applyFont="1"/>
    <xf numFmtId="0" fontId="10" fillId="0" borderId="0" xfId="103" applyFont="1"/>
    <xf numFmtId="0" fontId="2" fillId="0" borderId="0" xfId="103" applyFont="1" applyAlignment="1">
      <alignment horizontal="center"/>
    </xf>
    <xf numFmtId="0" fontId="15" fillId="0" borderId="0" xfId="0" applyFont="1" applyAlignment="1">
      <alignment horizontal="center" vertical="top"/>
    </xf>
    <xf numFmtId="0" fontId="2" fillId="0" borderId="4" xfId="103" applyFont="1" applyBorder="1"/>
    <xf numFmtId="0" fontId="10" fillId="0" borderId="4" xfId="103" applyFont="1" applyBorder="1"/>
    <xf numFmtId="0" fontId="2" fillId="0" borderId="16" xfId="103" applyFont="1" applyBorder="1" applyAlignment="1">
      <alignment horizontal="center"/>
    </xf>
    <xf numFmtId="0" fontId="10" fillId="0" borderId="30" xfId="103" applyFont="1" applyBorder="1" applyAlignment="1">
      <alignment horizontal="center"/>
    </xf>
    <xf numFmtId="0" fontId="2" fillId="0" borderId="30" xfId="103" applyFont="1" applyBorder="1" applyAlignment="1">
      <alignment horizontal="center"/>
    </xf>
    <xf numFmtId="0" fontId="15" fillId="0" borderId="30" xfId="103" applyFont="1" applyFill="1" applyBorder="1"/>
    <xf numFmtId="164" fontId="10" fillId="0" borderId="30" xfId="50" applyNumberFormat="1" applyFont="1" applyBorder="1" applyAlignment="1"/>
    <xf numFmtId="43" fontId="10" fillId="0" borderId="30" xfId="50" applyFont="1" applyBorder="1" applyAlignment="1"/>
    <xf numFmtId="0" fontId="10" fillId="0" borderId="18" xfId="103" applyFont="1" applyBorder="1" applyAlignment="1">
      <alignment horizontal="center"/>
    </xf>
    <xf numFmtId="0" fontId="2" fillId="0" borderId="18" xfId="103" applyFont="1" applyBorder="1"/>
    <xf numFmtId="164" fontId="2" fillId="0" borderId="18" xfId="50" applyNumberFormat="1" applyFont="1" applyBorder="1" applyAlignment="1"/>
    <xf numFmtId="0" fontId="2" fillId="0" borderId="18" xfId="103" applyFont="1" applyBorder="1" applyAlignment="1">
      <alignment horizontal="center"/>
    </xf>
    <xf numFmtId="43" fontId="10" fillId="0" borderId="18" xfId="50" applyFont="1" applyBorder="1" applyAlignment="1"/>
    <xf numFmtId="0" fontId="2" fillId="0" borderId="0" xfId="0" applyFont="1" applyAlignment="1">
      <alignment vertical="top"/>
    </xf>
    <xf numFmtId="197" fontId="28" fillId="0" borderId="18" xfId="0" applyNumberFormat="1" applyFont="1" applyBorder="1" applyAlignment="1">
      <alignment vertical="top"/>
    </xf>
    <xf numFmtId="0" fontId="28" fillId="0" borderId="18" xfId="0" applyFont="1" applyBorder="1" applyAlignment="1">
      <alignment vertical="top"/>
    </xf>
    <xf numFmtId="164" fontId="28" fillId="0" borderId="18" xfId="50" applyNumberFormat="1" applyFont="1" applyBorder="1" applyAlignment="1">
      <alignment vertical="top"/>
    </xf>
    <xf numFmtId="43" fontId="2" fillId="0" borderId="18" xfId="50" applyFont="1" applyBorder="1" applyAlignment="1"/>
    <xf numFmtId="0" fontId="27" fillId="0" borderId="18" xfId="0" applyFont="1" applyBorder="1" applyAlignment="1">
      <alignment horizontal="center" vertical="top"/>
    </xf>
    <xf numFmtId="0" fontId="29" fillId="0" borderId="18" xfId="0" applyFont="1" applyBorder="1" applyAlignment="1">
      <alignment horizontal="justify" vertical="justify" wrapText="1"/>
    </xf>
    <xf numFmtId="164" fontId="27" fillId="0" borderId="18" xfId="50" applyNumberFormat="1" applyFont="1" applyBorder="1" applyAlignment="1">
      <alignment vertical="top"/>
    </xf>
    <xf numFmtId="0" fontId="27" fillId="0" borderId="18" xfId="0" applyFont="1" applyBorder="1" applyAlignment="1">
      <alignment vertical="top"/>
    </xf>
    <xf numFmtId="43" fontId="10" fillId="0" borderId="18" xfId="50" quotePrefix="1" applyFont="1" applyBorder="1" applyAlignment="1"/>
    <xf numFmtId="164" fontId="10" fillId="0" borderId="0" xfId="103" applyNumberFormat="1" applyFont="1"/>
    <xf numFmtId="197" fontId="27" fillId="0" borderId="18" xfId="0" applyNumberFormat="1" applyFont="1" applyBorder="1" applyAlignment="1">
      <alignment vertical="top"/>
    </xf>
    <xf numFmtId="164" fontId="10" fillId="0" borderId="18" xfId="50" applyNumberFormat="1" applyFont="1" applyBorder="1" applyAlignment="1">
      <alignment vertical="top"/>
    </xf>
    <xf numFmtId="1" fontId="10" fillId="13" borderId="16" xfId="99" applyNumberFormat="1" applyFont="1" applyFill="1" applyBorder="1" applyAlignment="1">
      <alignment horizontal="center"/>
    </xf>
    <xf numFmtId="14" fontId="10" fillId="13" borderId="16" xfId="99" applyNumberFormat="1" applyFont="1" applyFill="1" applyBorder="1" applyAlignment="1">
      <alignment horizontal="center"/>
    </xf>
    <xf numFmtId="0" fontId="2" fillId="0" borderId="16" xfId="103" applyFont="1" applyBorder="1"/>
    <xf numFmtId="164" fontId="2" fillId="13" borderId="16" xfId="50" applyNumberFormat="1" applyFont="1" applyFill="1" applyBorder="1"/>
    <xf numFmtId="164" fontId="2" fillId="13" borderId="16" xfId="50" applyNumberFormat="1" applyFont="1" applyFill="1" applyBorder="1" applyAlignment="1">
      <alignment horizontal="center"/>
    </xf>
    <xf numFmtId="0" fontId="10" fillId="0" borderId="16" xfId="99" applyFont="1" applyBorder="1"/>
    <xf numFmtId="164" fontId="10" fillId="0" borderId="16" xfId="50" applyNumberFormat="1" applyFont="1" applyBorder="1" applyAlignment="1"/>
    <xf numFmtId="0" fontId="10" fillId="0" borderId="16" xfId="103" applyFont="1" applyBorder="1" applyAlignment="1">
      <alignment horizontal="center"/>
    </xf>
    <xf numFmtId="43" fontId="10" fillId="0" borderId="16" xfId="50" applyFont="1" applyBorder="1" applyAlignment="1"/>
    <xf numFmtId="164" fontId="10" fillId="0" borderId="0" xfId="50" applyNumberFormat="1" applyFont="1" applyAlignment="1">
      <alignment vertical="top"/>
    </xf>
    <xf numFmtId="0" fontId="10" fillId="0" borderId="0" xfId="0" applyFont="1" applyAlignment="1">
      <alignment vertical="center"/>
    </xf>
    <xf numFmtId="0" fontId="2" fillId="0" borderId="0" xfId="0" applyFont="1" applyBorder="1" applyAlignment="1">
      <alignment horizontal="left"/>
    </xf>
    <xf numFmtId="164" fontId="2" fillId="0" borderId="0" xfId="50" applyNumberFormat="1" applyFont="1" applyFill="1" applyBorder="1" applyAlignment="1">
      <alignment horizontal="center"/>
    </xf>
    <xf numFmtId="0" fontId="10" fillId="0" borderId="0" xfId="0" quotePrefix="1" applyFont="1" applyBorder="1" applyAlignment="1">
      <alignment horizontal="left"/>
    </xf>
    <xf numFmtId="41" fontId="7" fillId="0" borderId="0" xfId="50" applyNumberFormat="1" applyFont="1" applyFill="1" applyBorder="1" applyAlignment="1"/>
    <xf numFmtId="164" fontId="22" fillId="0" borderId="0" xfId="50" applyNumberFormat="1" applyFont="1" applyFill="1"/>
    <xf numFmtId="0" fontId="22" fillId="0" borderId="0" xfId="0" applyFont="1" applyFill="1"/>
    <xf numFmtId="0" fontId="2" fillId="0" borderId="4" xfId="0" applyFont="1" applyFill="1" applyBorder="1" applyAlignment="1">
      <alignment horizontal="center" vertical="center"/>
    </xf>
    <xf numFmtId="164" fontId="2" fillId="0" borderId="32" xfId="50" applyNumberFormat="1" applyFont="1" applyFill="1" applyBorder="1" applyAlignment="1">
      <alignment vertical="center"/>
    </xf>
    <xf numFmtId="164" fontId="2" fillId="0" borderId="59" xfId="50" applyNumberFormat="1" applyFont="1" applyFill="1" applyBorder="1" applyAlignment="1">
      <alignment vertical="center"/>
    </xf>
    <xf numFmtId="3" fontId="2" fillId="0" borderId="54" xfId="0" applyNumberFormat="1" applyFont="1" applyBorder="1"/>
    <xf numFmtId="3" fontId="2" fillId="0" borderId="55" xfId="0" applyNumberFormat="1" applyFont="1" applyBorder="1"/>
    <xf numFmtId="3" fontId="2" fillId="0" borderId="56" xfId="0" applyNumberFormat="1" applyFont="1" applyBorder="1"/>
    <xf numFmtId="164" fontId="2" fillId="0" borderId="56" xfId="50" applyNumberFormat="1" applyFont="1" applyBorder="1"/>
    <xf numFmtId="49" fontId="2" fillId="0" borderId="0" xfId="0" applyNumberFormat="1" applyFont="1" applyBorder="1" applyAlignment="1">
      <alignment vertical="center"/>
    </xf>
    <xf numFmtId="49" fontId="2" fillId="0" borderId="36" xfId="0" applyNumberFormat="1" applyFont="1" applyBorder="1" applyAlignment="1">
      <alignment horizontal="center" vertical="center"/>
    </xf>
    <xf numFmtId="3" fontId="2" fillId="0" borderId="0" xfId="0" applyNumberFormat="1" applyFont="1" applyBorder="1" applyAlignment="1">
      <alignment vertical="center"/>
    </xf>
    <xf numFmtId="3" fontId="10" fillId="0" borderId="0" xfId="0" applyNumberFormat="1" applyFont="1" applyAlignment="1">
      <alignment vertical="center"/>
    </xf>
    <xf numFmtId="3" fontId="2" fillId="0" borderId="36" xfId="0" applyNumberFormat="1" applyFont="1" applyBorder="1" applyAlignment="1">
      <alignment vertical="center"/>
    </xf>
    <xf numFmtId="41" fontId="2" fillId="0" borderId="0" xfId="50" applyNumberFormat="1" applyFont="1" applyAlignment="1">
      <alignment vertical="center"/>
    </xf>
    <xf numFmtId="41" fontId="10" fillId="0" borderId="0" xfId="0" applyNumberFormat="1" applyFont="1" applyAlignment="1">
      <alignment vertical="center"/>
    </xf>
    <xf numFmtId="41" fontId="10" fillId="0" borderId="0" xfId="50" applyNumberFormat="1" applyFont="1" applyAlignment="1">
      <alignment vertical="center"/>
    </xf>
    <xf numFmtId="41" fontId="7" fillId="0" borderId="0" xfId="0" applyNumberFormat="1" applyFont="1" applyAlignment="1">
      <alignment vertical="center"/>
    </xf>
    <xf numFmtId="0" fontId="7" fillId="0" borderId="0" xfId="0" applyFont="1" applyAlignment="1">
      <alignment vertical="center"/>
    </xf>
    <xf numFmtId="49" fontId="10" fillId="0" borderId="0" xfId="0" quotePrefix="1" applyNumberFormat="1" applyFont="1"/>
    <xf numFmtId="0" fontId="2" fillId="0" borderId="0" xfId="0" applyFont="1" applyAlignment="1">
      <alignment horizontal="left"/>
    </xf>
    <xf numFmtId="49" fontId="10" fillId="0" borderId="0" xfId="0" quotePrefix="1" applyNumberFormat="1" applyFont="1" applyBorder="1" applyAlignment="1">
      <alignment vertical="top"/>
    </xf>
    <xf numFmtId="3" fontId="10" fillId="0" borderId="0" xfId="0" applyNumberFormat="1" applyFont="1" applyAlignment="1">
      <alignment vertical="top"/>
    </xf>
    <xf numFmtId="3" fontId="10" fillId="0" borderId="0" xfId="0" applyNumberFormat="1" applyFont="1" applyBorder="1" applyAlignment="1">
      <alignment vertical="top"/>
    </xf>
    <xf numFmtId="41" fontId="10" fillId="0" borderId="0" xfId="50" applyNumberFormat="1" applyFont="1" applyAlignment="1">
      <alignment vertical="top"/>
    </xf>
    <xf numFmtId="41" fontId="7" fillId="0" borderId="0" xfId="50" applyNumberFormat="1" applyFont="1" applyBorder="1" applyAlignment="1">
      <alignment vertical="top"/>
    </xf>
    <xf numFmtId="0" fontId="7" fillId="0" borderId="0" xfId="0" applyFont="1" applyAlignment="1">
      <alignment vertical="top"/>
    </xf>
    <xf numFmtId="164" fontId="10" fillId="0" borderId="0" xfId="50" applyNumberFormat="1" applyFont="1" applyBorder="1" applyAlignment="1">
      <alignment horizontal="center"/>
    </xf>
    <xf numFmtId="10" fontId="10" fillId="0" borderId="0" xfId="109" applyNumberFormat="1" applyFont="1" applyFill="1" applyAlignment="1">
      <alignment horizontal="center"/>
    </xf>
    <xf numFmtId="0" fontId="71" fillId="0" borderId="0" xfId="0" applyFont="1" applyAlignment="1">
      <alignment horizontal="left"/>
    </xf>
    <xf numFmtId="164" fontId="71" fillId="0" borderId="0" xfId="50" applyNumberFormat="1" applyFont="1"/>
    <xf numFmtId="0" fontId="71" fillId="0" borderId="0" xfId="0" quotePrefix="1" applyFont="1" applyAlignment="1">
      <alignment horizontal="left"/>
    </xf>
    <xf numFmtId="0" fontId="72" fillId="0" borderId="0" xfId="100" applyFont="1" applyFill="1"/>
    <xf numFmtId="0" fontId="72" fillId="0" borderId="0" xfId="102" applyFont="1" applyFill="1" applyBorder="1"/>
    <xf numFmtId="0" fontId="71" fillId="0" borderId="0" xfId="100" applyFont="1" applyFill="1"/>
    <xf numFmtId="0" fontId="72" fillId="0" borderId="0" xfId="100" applyFont="1" applyFill="1" applyBorder="1" applyAlignment="1">
      <alignment horizontal="right"/>
    </xf>
    <xf numFmtId="164" fontId="71" fillId="0" borderId="0" xfId="53" applyNumberFormat="1" applyFont="1" applyFill="1" applyBorder="1" applyAlignment="1">
      <alignment horizontal="right"/>
    </xf>
    <xf numFmtId="0" fontId="71" fillId="0" borderId="0" xfId="100" applyFont="1" applyFill="1" applyBorder="1"/>
    <xf numFmtId="0" fontId="71" fillId="0" borderId="12" xfId="100" applyFont="1" applyFill="1" applyBorder="1" applyAlignment="1">
      <alignment vertical="top"/>
    </xf>
    <xf numFmtId="0" fontId="71" fillId="0" borderId="12" xfId="102" applyFont="1" applyFill="1" applyBorder="1" applyAlignment="1">
      <alignment vertical="top"/>
    </xf>
    <xf numFmtId="0" fontId="73" fillId="0" borderId="12" xfId="100" applyFont="1" applyFill="1" applyBorder="1" applyAlignment="1">
      <alignment horizontal="right" vertical="top"/>
    </xf>
    <xf numFmtId="0" fontId="71" fillId="0" borderId="12" xfId="93" applyFont="1" applyFill="1" applyBorder="1" applyAlignment="1">
      <alignment horizontal="right" vertical="top"/>
    </xf>
    <xf numFmtId="164" fontId="71" fillId="0" borderId="12" xfId="53" applyNumberFormat="1" applyFont="1" applyFill="1" applyBorder="1" applyAlignment="1">
      <alignment horizontal="right" vertical="top"/>
    </xf>
    <xf numFmtId="0" fontId="71" fillId="0" borderId="12" xfId="100" applyFont="1" applyFill="1" applyBorder="1" applyAlignment="1">
      <alignment horizontal="right" vertical="top"/>
    </xf>
    <xf numFmtId="0" fontId="71" fillId="0" borderId="0" xfId="100" applyFont="1" applyFill="1" applyBorder="1" applyAlignment="1">
      <alignment vertical="top"/>
    </xf>
    <xf numFmtId="0" fontId="71" fillId="0" borderId="0" xfId="100" applyFont="1" applyFill="1" applyAlignment="1">
      <alignment vertical="top"/>
    </xf>
    <xf numFmtId="0" fontId="71" fillId="0" borderId="0" xfId="100" applyFont="1" applyFill="1" applyBorder="1" applyAlignment="1">
      <alignment horizontal="right"/>
    </xf>
    <xf numFmtId="0" fontId="71" fillId="0" borderId="0" xfId="100" applyFont="1" applyFill="1" applyAlignment="1">
      <alignment horizontal="justify" vertical="top" wrapText="1"/>
    </xf>
    <xf numFmtId="0" fontId="71" fillId="0" borderId="0" xfId="100" applyFont="1" applyFill="1" applyAlignment="1">
      <alignment horizontal="justify"/>
    </xf>
    <xf numFmtId="164" fontId="71" fillId="0" borderId="0" xfId="53" applyNumberFormat="1" applyFont="1" applyFill="1" applyBorder="1"/>
    <xf numFmtId="3" fontId="71" fillId="0" borderId="0" xfId="53" applyNumberFormat="1" applyFont="1" applyFill="1" applyBorder="1" applyAlignment="1">
      <alignment horizontal="right"/>
    </xf>
    <xf numFmtId="3" fontId="71" fillId="0" borderId="0" xfId="100" applyNumberFormat="1" applyFont="1" applyFill="1" applyBorder="1" applyAlignment="1">
      <alignment horizontal="right"/>
    </xf>
    <xf numFmtId="3" fontId="71" fillId="0" borderId="0" xfId="100" applyNumberFormat="1" applyFont="1" applyFill="1"/>
    <xf numFmtId="0" fontId="73" fillId="0" borderId="12" xfId="100" applyFont="1" applyFill="1" applyBorder="1" applyAlignment="1">
      <alignment vertical="top"/>
    </xf>
    <xf numFmtId="0" fontId="10" fillId="0" borderId="0" xfId="100" applyFont="1" applyFill="1"/>
    <xf numFmtId="0" fontId="10" fillId="0" borderId="0" xfId="100" applyFont="1" applyFill="1" applyBorder="1"/>
    <xf numFmtId="164" fontId="10" fillId="0" borderId="0" xfId="53" applyNumberFormat="1" applyFont="1" applyFill="1" applyBorder="1"/>
    <xf numFmtId="3" fontId="10" fillId="0" borderId="0" xfId="53" applyNumberFormat="1" applyFont="1" applyFill="1" applyBorder="1" applyAlignment="1">
      <alignment horizontal="right"/>
    </xf>
    <xf numFmtId="3" fontId="10" fillId="0" borderId="0" xfId="100" applyNumberFormat="1" applyFont="1" applyFill="1" applyBorder="1" applyAlignment="1">
      <alignment horizontal="right"/>
    </xf>
    <xf numFmtId="3" fontId="10" fillId="0" borderId="0" xfId="100" applyNumberFormat="1" applyFont="1" applyFill="1"/>
    <xf numFmtId="0" fontId="2" fillId="0" borderId="0" xfId="100" applyFont="1" applyFill="1" applyAlignment="1">
      <alignment vertical="center"/>
    </xf>
    <xf numFmtId="0" fontId="10" fillId="0" borderId="0" xfId="100" applyFont="1" applyFill="1" applyAlignment="1">
      <alignment vertical="center"/>
    </xf>
    <xf numFmtId="3" fontId="10" fillId="0" borderId="0" xfId="53" applyNumberFormat="1" applyFont="1" applyFill="1" applyBorder="1" applyAlignment="1">
      <alignment horizontal="right" vertical="center"/>
    </xf>
    <xf numFmtId="3" fontId="10" fillId="0" borderId="0" xfId="100" applyNumberFormat="1" applyFont="1" applyFill="1" applyBorder="1" applyAlignment="1">
      <alignment horizontal="right" vertical="center"/>
    </xf>
    <xf numFmtId="3" fontId="10" fillId="0" borderId="0" xfId="100" applyNumberFormat="1" applyFont="1" applyFill="1" applyAlignment="1">
      <alignment vertical="center"/>
    </xf>
    <xf numFmtId="0" fontId="10" fillId="0" borderId="41" xfId="100" applyFont="1" applyFill="1" applyBorder="1" applyAlignment="1">
      <alignment horizontal="right"/>
    </xf>
    <xf numFmtId="0" fontId="2" fillId="0" borderId="0" xfId="100" applyFont="1" applyFill="1"/>
    <xf numFmtId="0" fontId="2" fillId="0" borderId="0" xfId="100" applyFont="1" applyFill="1" applyBorder="1"/>
    <xf numFmtId="164" fontId="2" fillId="0" borderId="0" xfId="53" applyNumberFormat="1" applyFont="1" applyFill="1" applyBorder="1"/>
    <xf numFmtId="3" fontId="2" fillId="0" borderId="0" xfId="53" applyNumberFormat="1" applyFont="1" applyFill="1" applyBorder="1" applyAlignment="1">
      <alignment horizontal="right"/>
    </xf>
    <xf numFmtId="3" fontId="2" fillId="0" borderId="0" xfId="100" applyNumberFormat="1" applyFont="1" applyFill="1" applyBorder="1" applyAlignment="1">
      <alignment horizontal="right"/>
    </xf>
    <xf numFmtId="3" fontId="2" fillId="0" borderId="0" xfId="100" applyNumberFormat="1" applyFont="1" applyFill="1"/>
    <xf numFmtId="0" fontId="10" fillId="0" borderId="0" xfId="93" applyFont="1" applyAlignment="1">
      <alignment horizontal="left" vertical="top"/>
    </xf>
    <xf numFmtId="41" fontId="10" fillId="0" borderId="0" xfId="100" applyNumberFormat="1" applyFont="1" applyFill="1"/>
    <xf numFmtId="41" fontId="10" fillId="0" borderId="0" xfId="100" applyNumberFormat="1" applyFont="1" applyFill="1" applyBorder="1"/>
    <xf numFmtId="41" fontId="2" fillId="0" borderId="0" xfId="100" applyNumberFormat="1" applyFont="1" applyFill="1"/>
    <xf numFmtId="0" fontId="10" fillId="0" borderId="0" xfId="93" applyFont="1" applyAlignment="1">
      <alignment horizontal="justify"/>
    </xf>
    <xf numFmtId="164" fontId="10" fillId="0" borderId="0" xfId="53" applyNumberFormat="1" applyFont="1" applyFill="1" applyBorder="1" applyAlignment="1">
      <alignment horizontal="right"/>
    </xf>
    <xf numFmtId="0" fontId="10" fillId="0" borderId="0" xfId="100" applyFont="1" applyFill="1" applyBorder="1" applyAlignment="1">
      <alignment horizontal="right"/>
    </xf>
    <xf numFmtId="41" fontId="2" fillId="0" borderId="0" xfId="100" applyNumberFormat="1" applyFont="1" applyFill="1" applyBorder="1"/>
    <xf numFmtId="0" fontId="74" fillId="0" borderId="0" xfId="0" applyFont="1" applyBorder="1"/>
    <xf numFmtId="0" fontId="72" fillId="0" borderId="0" xfId="0" applyFont="1"/>
    <xf numFmtId="0" fontId="74" fillId="0" borderId="0" xfId="0" applyFont="1" applyAlignment="1">
      <alignment horizontal="right"/>
    </xf>
    <xf numFmtId="0" fontId="72" fillId="0" borderId="0" xfId="0" applyFont="1" applyAlignment="1">
      <alignment horizontal="right"/>
    </xf>
    <xf numFmtId="0" fontId="72" fillId="0" borderId="0" xfId="0" applyFont="1" applyBorder="1" applyAlignment="1">
      <alignment horizontal="right"/>
    </xf>
    <xf numFmtId="0" fontId="72" fillId="0" borderId="0" xfId="0" applyFont="1" applyBorder="1" applyAlignment="1"/>
    <xf numFmtId="0" fontId="75" fillId="0" borderId="12" xfId="0" applyFont="1" applyBorder="1" applyAlignment="1">
      <alignment vertical="top"/>
    </xf>
    <xf numFmtId="0" fontId="71" fillId="0" borderId="12" xfId="0" applyFont="1" applyBorder="1" applyAlignment="1">
      <alignment vertical="top"/>
    </xf>
    <xf numFmtId="0" fontId="71" fillId="0" borderId="12" xfId="0" applyFont="1" applyBorder="1" applyAlignment="1">
      <alignment horizontal="right" vertical="top"/>
    </xf>
    <xf numFmtId="0" fontId="71" fillId="0" borderId="0" xfId="0" applyFont="1" applyBorder="1" applyAlignment="1">
      <alignment horizontal="center" vertical="top"/>
    </xf>
    <xf numFmtId="0" fontId="71" fillId="0" borderId="0" xfId="0" applyFont="1" applyBorder="1" applyAlignment="1">
      <alignment vertical="top"/>
    </xf>
    <xf numFmtId="0" fontId="75" fillId="0" borderId="0" xfId="0" applyFont="1" applyBorder="1"/>
    <xf numFmtId="0" fontId="71" fillId="0" borderId="0" xfId="0" applyFont="1" applyBorder="1"/>
    <xf numFmtId="0" fontId="71" fillId="0" borderId="0" xfId="0" applyFont="1" applyBorder="1" applyAlignment="1">
      <alignment horizontal="center"/>
    </xf>
    <xf numFmtId="0" fontId="71" fillId="0" borderId="0" xfId="0" applyFont="1" applyBorder="1" applyAlignment="1">
      <alignment horizontal="right"/>
    </xf>
    <xf numFmtId="0" fontId="74" fillId="0" borderId="0" xfId="0" applyFont="1"/>
    <xf numFmtId="0" fontId="71" fillId="0" borderId="0" xfId="0" applyFont="1"/>
    <xf numFmtId="0" fontId="75" fillId="0" borderId="0" xfId="0" applyFont="1"/>
    <xf numFmtId="3" fontId="72" fillId="0" borderId="0" xfId="48" applyNumberFormat="1" applyFont="1" applyBorder="1" applyAlignment="1">
      <alignment horizontal="left"/>
    </xf>
    <xf numFmtId="0" fontId="72" fillId="0" borderId="0" xfId="101" applyFont="1" applyFill="1" applyAlignment="1">
      <alignment horizontal="left"/>
    </xf>
    <xf numFmtId="0" fontId="71" fillId="0" borderId="0" xfId="101" applyFont="1" applyFill="1"/>
    <xf numFmtId="164" fontId="76" fillId="0" borderId="0" xfId="48" applyNumberFormat="1" applyFont="1" applyBorder="1"/>
    <xf numFmtId="164" fontId="71" fillId="0" borderId="0" xfId="48" applyNumberFormat="1" applyFont="1" applyBorder="1"/>
    <xf numFmtId="164" fontId="71" fillId="0" borderId="0" xfId="48" applyNumberFormat="1" applyFont="1" applyFill="1" applyBorder="1"/>
    <xf numFmtId="0" fontId="72" fillId="0" borderId="0" xfId="101" applyFont="1" applyAlignment="1"/>
    <xf numFmtId="0" fontId="75" fillId="0" borderId="0" xfId="0" applyFont="1" applyAlignment="1">
      <alignment horizontal="justify" vertical="justify"/>
    </xf>
    <xf numFmtId="0" fontId="71" fillId="0" borderId="0" xfId="0" applyFont="1" applyAlignment="1">
      <alignment horizontal="justify" vertical="justify"/>
    </xf>
    <xf numFmtId="0" fontId="77" fillId="0" borderId="0" xfId="0" applyFont="1" applyAlignment="1">
      <alignment horizontal="left"/>
    </xf>
    <xf numFmtId="164" fontId="74" fillId="0" borderId="0" xfId="50" applyNumberFormat="1" applyFont="1" applyFill="1" applyBorder="1" applyAlignment="1">
      <alignment horizontal="center" vertical="center"/>
    </xf>
    <xf numFmtId="164" fontId="72" fillId="0" borderId="0" xfId="50" applyNumberFormat="1" applyFont="1" applyFill="1" applyBorder="1" applyAlignment="1">
      <alignment horizontal="center" vertical="center"/>
    </xf>
    <xf numFmtId="0" fontId="71" fillId="0" borderId="0" xfId="0" applyFont="1" applyAlignment="1">
      <alignment horizontal="justify" vertical="top" wrapText="1"/>
    </xf>
    <xf numFmtId="0" fontId="74" fillId="0" borderId="0" xfId="0" applyFont="1" applyAlignment="1">
      <alignment horizontal="left"/>
    </xf>
    <xf numFmtId="0" fontId="78" fillId="0" borderId="0" xfId="48" applyNumberFormat="1" applyFont="1" applyBorder="1" applyAlignment="1">
      <alignment vertical="center"/>
    </xf>
    <xf numFmtId="0" fontId="75" fillId="0" borderId="0" xfId="0" applyFont="1" applyAlignment="1">
      <alignment horizontal="justify" vertical="top" wrapText="1"/>
    </xf>
    <xf numFmtId="164" fontId="71" fillId="0" borderId="0" xfId="50" applyNumberFormat="1" applyFont="1" applyFill="1" applyBorder="1" applyAlignment="1">
      <alignment horizontal="center" vertical="center"/>
    </xf>
    <xf numFmtId="164" fontId="71" fillId="0" borderId="0" xfId="50" applyNumberFormat="1" applyFont="1" applyFill="1"/>
    <xf numFmtId="0" fontId="74" fillId="0" borderId="0" xfId="0" applyFont="1" applyAlignment="1">
      <alignment horizontal="justify" vertical="top" wrapText="1"/>
    </xf>
    <xf numFmtId="164" fontId="74" fillId="0" borderId="0" xfId="0" applyNumberFormat="1" applyFont="1" applyAlignment="1">
      <alignment horizontal="justify" vertical="justify"/>
    </xf>
    <xf numFmtId="164" fontId="72" fillId="0" borderId="0" xfId="0" applyNumberFormat="1" applyFont="1" applyAlignment="1">
      <alignment horizontal="justify" vertical="justify"/>
    </xf>
    <xf numFmtId="164" fontId="71" fillId="0" borderId="0" xfId="0" applyNumberFormat="1" applyFont="1"/>
    <xf numFmtId="164" fontId="71" fillId="0" borderId="0" xfId="0" applyNumberFormat="1" applyFont="1" applyFill="1"/>
    <xf numFmtId="0" fontId="71" fillId="0" borderId="0" xfId="0" applyFont="1" applyFill="1"/>
    <xf numFmtId="0" fontId="74" fillId="0" borderId="0" xfId="0" applyFont="1" applyAlignment="1">
      <alignment horizontal="justify"/>
    </xf>
    <xf numFmtId="0" fontId="72" fillId="0" borderId="0" xfId="101" applyFont="1" applyAlignment="1">
      <alignment horizontal="left"/>
    </xf>
    <xf numFmtId="0" fontId="72" fillId="0" borderId="0" xfId="101" applyFont="1"/>
    <xf numFmtId="0" fontId="71" fillId="0" borderId="0" xfId="101" applyFont="1"/>
    <xf numFmtId="0" fontId="71" fillId="0" borderId="0" xfId="0" applyFont="1" applyAlignment="1">
      <alignment vertical="top" wrapText="1"/>
    </xf>
    <xf numFmtId="0" fontId="71" fillId="0" borderId="0" xfId="101" applyFont="1" applyAlignment="1">
      <alignment horizontal="justify" wrapText="1"/>
    </xf>
    <xf numFmtId="0" fontId="71" fillId="0" borderId="0" xfId="0" applyFont="1" applyFill="1" applyAlignment="1">
      <alignment wrapText="1"/>
    </xf>
    <xf numFmtId="0" fontId="71" fillId="0" borderId="0" xfId="0" applyFont="1" applyAlignment="1">
      <alignment wrapText="1"/>
    </xf>
    <xf numFmtId="0" fontId="75" fillId="0" borderId="0" xfId="0" applyFont="1" applyFill="1" applyAlignment="1">
      <alignment horizontal="justify" wrapText="1"/>
    </xf>
    <xf numFmtId="0" fontId="74" fillId="0" borderId="0" xfId="0" applyFont="1" applyFill="1" applyAlignment="1">
      <alignment horizontal="justify" wrapText="1"/>
    </xf>
    <xf numFmtId="0" fontId="72" fillId="0" borderId="0" xfId="0" applyFont="1" applyFill="1" applyAlignment="1">
      <alignment horizontal="justify" wrapText="1"/>
    </xf>
    <xf numFmtId="164" fontId="71" fillId="0" borderId="0" xfId="50" applyNumberFormat="1" applyFont="1" applyAlignment="1">
      <alignment horizontal="center"/>
    </xf>
    <xf numFmtId="164" fontId="75" fillId="0" borderId="0" xfId="50" applyNumberFormat="1" applyFont="1" applyAlignment="1">
      <alignment horizontal="center"/>
    </xf>
    <xf numFmtId="0" fontId="79" fillId="0" borderId="12" xfId="0" applyFont="1" applyBorder="1" applyAlignment="1">
      <alignment vertical="top"/>
    </xf>
    <xf numFmtId="164" fontId="74" fillId="0" borderId="0" xfId="50" applyNumberFormat="1" applyFont="1" applyAlignment="1">
      <alignment horizontal="center"/>
    </xf>
    <xf numFmtId="0" fontId="71" fillId="0" borderId="0" xfId="0" applyFont="1" applyAlignment="1">
      <alignment horizontal="justify" vertical="center" wrapText="1"/>
    </xf>
    <xf numFmtId="0" fontId="10" fillId="0" borderId="0" xfId="0" quotePrefix="1" applyNumberFormat="1" applyFont="1" applyFill="1" applyBorder="1"/>
    <xf numFmtId="0" fontId="80" fillId="0" borderId="0" xfId="0" quotePrefix="1" applyFont="1" applyAlignment="1">
      <alignment vertical="top" wrapText="1"/>
    </xf>
    <xf numFmtId="3" fontId="23" fillId="0" borderId="0" xfId="0" applyNumberFormat="1" applyFont="1" applyFill="1" applyBorder="1" applyAlignment="1">
      <alignment horizontal="left" vertical="top" wrapText="1"/>
    </xf>
    <xf numFmtId="3" fontId="10" fillId="0" borderId="0" xfId="0" applyNumberFormat="1" applyFont="1" applyBorder="1" applyAlignment="1">
      <alignment horizontal="center" vertical="top" wrapText="1"/>
    </xf>
    <xf numFmtId="0" fontId="10" fillId="0" borderId="0" xfId="47" applyNumberFormat="1" applyFont="1" applyAlignment="1">
      <alignment horizontal="center" vertical="top"/>
    </xf>
    <xf numFmtId="0" fontId="10" fillId="0" borderId="0" xfId="47" applyNumberFormat="1" applyFont="1" applyAlignment="1">
      <alignment horizontal="center" vertical="top" wrapText="1"/>
    </xf>
    <xf numFmtId="164" fontId="10" fillId="0" borderId="0" xfId="50" applyNumberFormat="1" applyFont="1" applyFill="1" applyBorder="1" applyAlignment="1">
      <alignment horizontal="center" wrapText="1"/>
    </xf>
    <xf numFmtId="0" fontId="2" fillId="0" borderId="60" xfId="0" applyFont="1" applyBorder="1" applyAlignment="1">
      <alignment horizontal="center"/>
    </xf>
    <xf numFmtId="0" fontId="25" fillId="0" borderId="0" xfId="0" applyFont="1"/>
    <xf numFmtId="164" fontId="25" fillId="0" borderId="0" xfId="50" applyNumberFormat="1" applyFont="1"/>
    <xf numFmtId="0" fontId="25" fillId="0" borderId="0" xfId="0" applyFont="1" applyAlignment="1">
      <alignment horizontal="center"/>
    </xf>
    <xf numFmtId="164" fontId="25" fillId="0" borderId="0" xfId="50" applyNumberFormat="1" applyFont="1" applyAlignment="1">
      <alignment horizontal="center"/>
    </xf>
    <xf numFmtId="0" fontId="0" fillId="0" borderId="0" xfId="0" quotePrefix="1"/>
    <xf numFmtId="164" fontId="2" fillId="0" borderId="18" xfId="50" applyNumberFormat="1" applyFont="1" applyBorder="1" applyAlignment="1">
      <alignment horizontal="center" vertical="center"/>
    </xf>
    <xf numFmtId="164" fontId="25" fillId="0" borderId="0" xfId="0" applyNumberFormat="1" applyFont="1"/>
    <xf numFmtId="0" fontId="10" fillId="0" borderId="18" xfId="0" applyFont="1" applyBorder="1" applyAlignment="1">
      <alignment vertical="center"/>
    </xf>
    <xf numFmtId="0" fontId="10" fillId="0" borderId="18" xfId="0" applyFont="1" applyFill="1" applyBorder="1" applyAlignment="1">
      <alignment vertical="center"/>
    </xf>
    <xf numFmtId="164" fontId="10" fillId="0" borderId="18" xfId="50" applyNumberFormat="1" applyFont="1" applyBorder="1" applyAlignment="1">
      <alignment horizontal="center" vertical="top"/>
    </xf>
    <xf numFmtId="0" fontId="11" fillId="0" borderId="18" xfId="0" applyFont="1" applyBorder="1" applyAlignment="1">
      <alignment horizontal="center" vertical="center"/>
    </xf>
    <xf numFmtId="164" fontId="11" fillId="0" borderId="18" xfId="50" applyNumberFormat="1" applyFont="1" applyBorder="1" applyAlignment="1">
      <alignment vertical="center"/>
    </xf>
    <xf numFmtId="0" fontId="10" fillId="0" borderId="18" xfId="0" applyFont="1" applyBorder="1" applyAlignment="1">
      <alignment horizontal="center" vertical="top"/>
    </xf>
    <xf numFmtId="0" fontId="10" fillId="0" borderId="18" xfId="0" applyFont="1" applyBorder="1" applyAlignment="1">
      <alignment horizontal="center" vertical="center"/>
    </xf>
    <xf numFmtId="0" fontId="2" fillId="0" borderId="18" xfId="0" applyFont="1" applyBorder="1" applyAlignment="1">
      <alignment horizontal="center" vertical="center"/>
    </xf>
    <xf numFmtId="164" fontId="2" fillId="0" borderId="18" xfId="50" applyNumberFormat="1" applyFont="1" applyBorder="1" applyAlignment="1">
      <alignment vertical="center"/>
    </xf>
    <xf numFmtId="0" fontId="10" fillId="0" borderId="18" xfId="0" quotePrefix="1" applyFont="1" applyBorder="1" applyAlignment="1">
      <alignment horizontal="center" vertical="center"/>
    </xf>
    <xf numFmtId="164" fontId="10" fillId="0" borderId="0" xfId="50" applyNumberFormat="1" applyFont="1" applyFill="1" applyAlignment="1">
      <alignment horizontal="right" wrapText="1"/>
    </xf>
    <xf numFmtId="164" fontId="23" fillId="0" borderId="0" xfId="50" applyNumberFormat="1" applyFont="1" applyFill="1" applyBorder="1" applyAlignment="1">
      <alignment vertical="center"/>
    </xf>
    <xf numFmtId="164" fontId="10" fillId="0" borderId="0" xfId="50" applyNumberFormat="1" applyFont="1" applyFill="1" applyBorder="1" applyAlignment="1">
      <alignment vertical="center"/>
    </xf>
    <xf numFmtId="164" fontId="81" fillId="0" borderId="0" xfId="50" applyNumberFormat="1" applyFont="1" applyFill="1" applyBorder="1" applyAlignment="1">
      <alignment vertical="center"/>
    </xf>
    <xf numFmtId="164" fontId="81" fillId="0" borderId="0" xfId="50" applyNumberFormat="1" applyFont="1" applyBorder="1" applyAlignment="1">
      <alignment vertical="center"/>
    </xf>
    <xf numFmtId="0" fontId="10" fillId="0" borderId="0" xfId="0" applyFont="1" applyBorder="1" applyAlignment="1">
      <alignment vertical="center"/>
    </xf>
    <xf numFmtId="0" fontId="10" fillId="0" borderId="0" xfId="0" applyFont="1" applyFill="1" applyBorder="1" applyAlignment="1">
      <alignment vertical="center"/>
    </xf>
    <xf numFmtId="164" fontId="10" fillId="0" borderId="0" xfId="50" applyNumberFormat="1" applyFont="1" applyBorder="1" applyAlignment="1">
      <alignment vertical="center"/>
    </xf>
    <xf numFmtId="164" fontId="3" fillId="0" borderId="0" xfId="0" applyNumberFormat="1" applyFont="1"/>
    <xf numFmtId="164" fontId="89" fillId="0" borderId="0" xfId="50" applyNumberFormat="1" applyFont="1"/>
    <xf numFmtId="0" fontId="2" fillId="0" borderId="61" xfId="0" applyFont="1" applyBorder="1" applyAlignment="1">
      <alignment horizontal="center"/>
    </xf>
    <xf numFmtId="0" fontId="10" fillId="0" borderId="30" xfId="0" applyFont="1" applyBorder="1" applyAlignment="1">
      <alignment vertical="center"/>
    </xf>
    <xf numFmtId="0" fontId="10" fillId="0" borderId="30" xfId="0" applyFont="1" applyFill="1" applyBorder="1" applyAlignment="1">
      <alignment vertical="center"/>
    </xf>
    <xf numFmtId="49" fontId="10" fillId="0" borderId="18" xfId="0" applyNumberFormat="1" applyFont="1" applyBorder="1" applyAlignment="1">
      <alignment horizontal="center"/>
    </xf>
    <xf numFmtId="0" fontId="10" fillId="0" borderId="18" xfId="0" applyFont="1" applyBorder="1" applyAlignment="1">
      <alignment vertical="top"/>
    </xf>
    <xf numFmtId="0" fontId="2" fillId="0" borderId="62" xfId="0" applyFont="1" applyBorder="1" applyAlignment="1">
      <alignment vertical="center"/>
    </xf>
    <xf numFmtId="49" fontId="10" fillId="0" borderId="42" xfId="0" applyNumberFormat="1" applyFont="1" applyBorder="1" applyAlignment="1">
      <alignment horizontal="left"/>
    </xf>
    <xf numFmtId="0" fontId="10" fillId="0" borderId="42" xfId="0" applyFont="1" applyBorder="1" applyAlignment="1"/>
    <xf numFmtId="0" fontId="11" fillId="0" borderId="42" xfId="0" applyFont="1" applyBorder="1" applyAlignment="1">
      <alignment vertical="center"/>
    </xf>
    <xf numFmtId="0" fontId="2" fillId="0" borderId="42" xfId="0" applyFont="1" applyBorder="1" applyAlignment="1">
      <alignment vertical="center"/>
    </xf>
    <xf numFmtId="0" fontId="10" fillId="0" borderId="42" xfId="0" quotePrefix="1" applyFont="1" applyBorder="1" applyAlignment="1">
      <alignment vertical="center"/>
    </xf>
    <xf numFmtId="9" fontId="2" fillId="0" borderId="0" xfId="109" applyFont="1" applyFill="1"/>
    <xf numFmtId="0" fontId="2" fillId="0" borderId="17" xfId="0" applyFont="1" applyBorder="1" applyAlignment="1">
      <alignment vertical="top" wrapText="1"/>
    </xf>
    <xf numFmtId="0" fontId="2" fillId="0" borderId="18" xfId="0" applyFont="1" applyBorder="1" applyAlignment="1">
      <alignment horizontal="center" vertical="top"/>
    </xf>
    <xf numFmtId="164" fontId="2" fillId="0" borderId="18" xfId="50" applyNumberFormat="1" applyFont="1" applyBorder="1" applyAlignment="1">
      <alignment vertical="top"/>
    </xf>
    <xf numFmtId="164" fontId="2" fillId="15" borderId="18" xfId="50" applyNumberFormat="1" applyFont="1" applyFill="1" applyBorder="1" applyAlignment="1">
      <alignment vertical="top"/>
    </xf>
    <xf numFmtId="164" fontId="2" fillId="0" borderId="20" xfId="50" applyNumberFormat="1" applyFont="1" applyBorder="1" applyAlignment="1">
      <alignment vertical="top"/>
    </xf>
    <xf numFmtId="0" fontId="3" fillId="0" borderId="0" xfId="0" applyFont="1" applyAlignment="1">
      <alignment vertical="top"/>
    </xf>
    <xf numFmtId="0" fontId="0" fillId="0" borderId="0" xfId="0" applyAlignment="1">
      <alignment vertical="top"/>
    </xf>
    <xf numFmtId="164" fontId="10" fillId="0" borderId="0" xfId="0" applyNumberFormat="1" applyFont="1" applyAlignment="1">
      <alignment vertical="top"/>
    </xf>
    <xf numFmtId="10" fontId="0" fillId="0" borderId="0" xfId="109" applyNumberFormat="1" applyFont="1" applyAlignment="1">
      <alignment vertical="top"/>
    </xf>
    <xf numFmtId="0" fontId="2" fillId="0" borderId="35" xfId="0" applyFont="1" applyBorder="1" applyAlignment="1">
      <alignment horizontal="center"/>
    </xf>
    <xf numFmtId="0" fontId="2" fillId="0" borderId="63" xfId="0" applyFont="1" applyBorder="1" applyAlignment="1">
      <alignment vertical="center"/>
    </xf>
    <xf numFmtId="0" fontId="10" fillId="0" borderId="19" xfId="0" applyFont="1" applyFill="1" applyBorder="1" applyAlignment="1">
      <alignment vertical="center"/>
    </xf>
    <xf numFmtId="0" fontId="10" fillId="0" borderId="45" xfId="0" quotePrefix="1" applyFont="1" applyBorder="1" applyAlignment="1"/>
    <xf numFmtId="164" fontId="10" fillId="0" borderId="20" xfId="50" applyNumberFormat="1" applyFont="1" applyFill="1" applyBorder="1" applyAlignment="1">
      <alignment vertical="top"/>
    </xf>
    <xf numFmtId="164" fontId="10" fillId="0" borderId="20" xfId="50" applyNumberFormat="1" applyFont="1" applyFill="1" applyBorder="1" applyAlignment="1">
      <alignment vertical="center"/>
    </xf>
    <xf numFmtId="0" fontId="11" fillId="0" borderId="45" xfId="0" applyFont="1" applyBorder="1" applyAlignment="1">
      <alignment vertical="center"/>
    </xf>
    <xf numFmtId="164" fontId="11" fillId="0" borderId="20" xfId="50" applyNumberFormat="1" applyFont="1" applyBorder="1" applyAlignment="1">
      <alignment vertical="center"/>
    </xf>
    <xf numFmtId="0" fontId="2" fillId="0" borderId="45" xfId="0" applyFont="1" applyBorder="1" applyAlignment="1">
      <alignment vertical="center"/>
    </xf>
    <xf numFmtId="0" fontId="10" fillId="0" borderId="20" xfId="0" applyFont="1" applyFill="1" applyBorder="1" applyAlignment="1">
      <alignment vertical="center"/>
    </xf>
    <xf numFmtId="164" fontId="10" fillId="0" borderId="20" xfId="50" applyNumberFormat="1" applyFont="1" applyFill="1" applyBorder="1"/>
    <xf numFmtId="164" fontId="2" fillId="0" borderId="20" xfId="50" applyNumberFormat="1" applyFont="1" applyBorder="1" applyAlignment="1">
      <alignment vertical="center"/>
    </xf>
    <xf numFmtId="0" fontId="10" fillId="0" borderId="45" xfId="0" quotePrefix="1" applyFont="1" applyBorder="1" applyAlignment="1">
      <alignment vertical="center"/>
    </xf>
    <xf numFmtId="0" fontId="2" fillId="0" borderId="48" xfId="0" applyFont="1" applyBorder="1" applyAlignment="1">
      <alignment vertical="center"/>
    </xf>
    <xf numFmtId="0" fontId="2" fillId="0" borderId="64" xfId="0" applyFont="1" applyBorder="1" applyAlignment="1">
      <alignment vertical="center"/>
    </xf>
    <xf numFmtId="0" fontId="2" fillId="0" borderId="22" xfId="0" applyFont="1" applyBorder="1" applyAlignment="1">
      <alignment horizontal="center" vertical="center"/>
    </xf>
    <xf numFmtId="164" fontId="2" fillId="0" borderId="22" xfId="50" applyNumberFormat="1" applyFont="1" applyBorder="1" applyAlignment="1">
      <alignment vertical="center"/>
    </xf>
    <xf numFmtId="164" fontId="2" fillId="0" borderId="23" xfId="50" applyNumberFormat="1" applyFont="1" applyBorder="1" applyAlignment="1">
      <alignment vertical="center"/>
    </xf>
    <xf numFmtId="0" fontId="10" fillId="0" borderId="42" xfId="0" applyFont="1" applyBorder="1" applyAlignment="1">
      <alignment wrapText="1"/>
    </xf>
    <xf numFmtId="0" fontId="10" fillId="0" borderId="45" xfId="0" quotePrefix="1" applyFont="1" applyBorder="1" applyAlignment="1">
      <alignment vertical="top"/>
    </xf>
    <xf numFmtId="0" fontId="2" fillId="0" borderId="12" xfId="0" applyFont="1" applyFill="1" applyBorder="1"/>
    <xf numFmtId="3" fontId="2" fillId="0" borderId="12" xfId="0" applyNumberFormat="1" applyFont="1" applyFill="1" applyBorder="1"/>
    <xf numFmtId="0" fontId="73" fillId="0" borderId="41" xfId="100" applyFont="1" applyFill="1" applyBorder="1" applyAlignment="1">
      <alignment vertical="top"/>
    </xf>
    <xf numFmtId="0" fontId="71" fillId="0" borderId="41" xfId="102" applyFont="1" applyFill="1" applyBorder="1" applyAlignment="1">
      <alignment vertical="top"/>
    </xf>
    <xf numFmtId="0" fontId="71" fillId="0" borderId="41" xfId="100" applyFont="1" applyFill="1" applyBorder="1" applyAlignment="1">
      <alignment vertical="top"/>
    </xf>
    <xf numFmtId="0" fontId="73" fillId="0" borderId="41" xfId="100" applyFont="1" applyFill="1" applyBorder="1" applyAlignment="1">
      <alignment horizontal="right" vertical="top"/>
    </xf>
    <xf numFmtId="0" fontId="71" fillId="0" borderId="41" xfId="93" applyFont="1" applyFill="1" applyBorder="1" applyAlignment="1">
      <alignment horizontal="right" vertical="top"/>
    </xf>
    <xf numFmtId="164" fontId="71" fillId="0" borderId="41" xfId="53" applyNumberFormat="1" applyFont="1" applyFill="1" applyBorder="1" applyAlignment="1">
      <alignment horizontal="right" vertical="top"/>
    </xf>
    <xf numFmtId="0" fontId="71" fillId="0" borderId="41" xfId="100" applyFont="1" applyFill="1" applyBorder="1" applyAlignment="1">
      <alignment horizontal="right" vertical="top"/>
    </xf>
    <xf numFmtId="0" fontId="8" fillId="0" borderId="0" xfId="0" applyFont="1" applyBorder="1" applyAlignment="1"/>
    <xf numFmtId="0" fontId="74" fillId="0" borderId="12" xfId="0" applyFont="1" applyBorder="1" applyAlignment="1">
      <alignment horizontal="center" vertical="top" wrapText="1"/>
    </xf>
    <xf numFmtId="0" fontId="72" fillId="0" borderId="12" xfId="0" applyFont="1" applyBorder="1" applyAlignment="1">
      <alignment horizontal="center" vertical="top" wrapText="1"/>
    </xf>
    <xf numFmtId="0" fontId="72" fillId="0" borderId="12" xfId="0" applyFont="1" applyBorder="1" applyAlignment="1">
      <alignment horizontal="center" vertical="top"/>
    </xf>
    <xf numFmtId="0" fontId="2" fillId="0" borderId="14" xfId="0" quotePrefix="1" applyFont="1" applyBorder="1" applyAlignment="1">
      <alignment horizontal="center"/>
    </xf>
    <xf numFmtId="49" fontId="10" fillId="0" borderId="45" xfId="0" quotePrefix="1" applyNumberFormat="1" applyFont="1" applyBorder="1"/>
    <xf numFmtId="3" fontId="10" fillId="0" borderId="7" xfId="0" applyNumberFormat="1" applyFont="1" applyBorder="1" applyAlignment="1">
      <alignment horizontal="center" vertical="center" wrapText="1"/>
    </xf>
    <xf numFmtId="0" fontId="86" fillId="0" borderId="0" xfId="0" applyFont="1"/>
    <xf numFmtId="0" fontId="85" fillId="0" borderId="0" xfId="0" applyFont="1"/>
    <xf numFmtId="0" fontId="21" fillId="0" borderId="36" xfId="0" applyFont="1" applyBorder="1"/>
    <xf numFmtId="9" fontId="10" fillId="0" borderId="0" xfId="109" applyFont="1"/>
    <xf numFmtId="3" fontId="10" fillId="0" borderId="0" xfId="0" applyNumberFormat="1" applyFont="1" applyBorder="1" applyAlignment="1">
      <alignment horizontal="center" vertical="center" wrapText="1"/>
    </xf>
    <xf numFmtId="0" fontId="2" fillId="0" borderId="36" xfId="0" applyFont="1" applyBorder="1"/>
    <xf numFmtId="0" fontId="6" fillId="0" borderId="0" xfId="0" quotePrefix="1" applyFont="1" applyAlignment="1">
      <alignment horizontal="left"/>
    </xf>
    <xf numFmtId="0" fontId="6" fillId="0" borderId="0" xfId="0" quotePrefix="1" applyFont="1" applyFill="1" applyAlignment="1">
      <alignment horizontal="left"/>
    </xf>
    <xf numFmtId="3" fontId="78" fillId="0" borderId="0" xfId="0" applyNumberFormat="1" applyFont="1"/>
    <xf numFmtId="0" fontId="90" fillId="0" borderId="7" xfId="0" applyFont="1" applyBorder="1" applyAlignment="1">
      <alignment horizontal="center" vertical="center"/>
    </xf>
    <xf numFmtId="3" fontId="82" fillId="0" borderId="7" xfId="0" applyNumberFormat="1" applyFont="1" applyBorder="1"/>
    <xf numFmtId="0" fontId="90" fillId="0" borderId="7" xfId="0" applyFont="1" applyBorder="1" applyAlignment="1">
      <alignment horizontal="center" vertical="center" wrapText="1"/>
    </xf>
    <xf numFmtId="49" fontId="6" fillId="0" borderId="12" xfId="0" applyNumberFormat="1" applyFont="1" applyBorder="1"/>
    <xf numFmtId="0" fontId="2" fillId="0" borderId="4" xfId="0" quotePrefix="1" applyFont="1" applyFill="1" applyBorder="1" applyAlignment="1">
      <alignment horizontal="center" vertical="center"/>
    </xf>
    <xf numFmtId="0" fontId="2" fillId="0" borderId="57" xfId="0" quotePrefix="1" applyFont="1" applyFill="1" applyBorder="1" applyAlignment="1">
      <alignment horizontal="center" vertical="center"/>
    </xf>
    <xf numFmtId="41" fontId="2" fillId="0" borderId="36" xfId="100" applyNumberFormat="1" applyFont="1" applyFill="1" applyBorder="1"/>
    <xf numFmtId="14" fontId="2" fillId="0" borderId="7" xfId="100" applyNumberFormat="1" applyFont="1" applyFill="1" applyBorder="1" applyAlignment="1">
      <alignment horizontal="right"/>
    </xf>
    <xf numFmtId="4" fontId="2" fillId="0" borderId="30" xfId="103" applyNumberFormat="1" applyFont="1" applyBorder="1" applyAlignment="1">
      <alignment horizontal="center" vertical="center"/>
    </xf>
    <xf numFmtId="0" fontId="10" fillId="0" borderId="16" xfId="103" applyFont="1" applyBorder="1" applyAlignment="1">
      <alignment horizontal="center" vertical="center"/>
    </xf>
    <xf numFmtId="4" fontId="2" fillId="0" borderId="4" xfId="103" applyNumberFormat="1" applyFont="1" applyBorder="1" applyAlignment="1">
      <alignment horizontal="center"/>
    </xf>
    <xf numFmtId="43" fontId="2" fillId="0" borderId="30" xfId="50" applyFont="1" applyBorder="1" applyAlignment="1">
      <alignment horizontal="center" vertical="center" wrapText="1"/>
    </xf>
    <xf numFmtId="43" fontId="2" fillId="0" borderId="18" xfId="50" applyFont="1" applyBorder="1" applyAlignment="1">
      <alignment horizontal="center" vertical="center" wrapText="1"/>
    </xf>
    <xf numFmtId="43" fontId="2" fillId="0" borderId="16" xfId="50" applyFont="1" applyBorder="1" applyAlignment="1">
      <alignment horizontal="center" vertical="center" wrapText="1"/>
    </xf>
    <xf numFmtId="0" fontId="2" fillId="0" borderId="4" xfId="103" applyFont="1" applyBorder="1" applyAlignment="1">
      <alignment horizontal="center"/>
    </xf>
    <xf numFmtId="0" fontId="8" fillId="0" borderId="0" xfId="103" applyFont="1" applyAlignment="1">
      <alignment horizontal="center"/>
    </xf>
    <xf numFmtId="0" fontId="2" fillId="0" borderId="0" xfId="103" applyFont="1" applyAlignment="1">
      <alignment horizontal="center"/>
    </xf>
    <xf numFmtId="0" fontId="2" fillId="0" borderId="30" xfId="103" applyFont="1" applyBorder="1" applyAlignment="1">
      <alignment horizontal="center" vertical="center" wrapText="1"/>
    </xf>
    <xf numFmtId="0" fontId="2" fillId="0" borderId="18" xfId="103" applyFont="1" applyBorder="1" applyAlignment="1">
      <alignment horizontal="center" vertical="center" wrapText="1"/>
    </xf>
    <xf numFmtId="0" fontId="2" fillId="0" borderId="16" xfId="103" applyFont="1" applyBorder="1" applyAlignment="1">
      <alignment horizontal="center" vertical="center" wrapText="1"/>
    </xf>
    <xf numFmtId="0" fontId="2" fillId="0" borderId="30" xfId="103" applyFont="1" applyBorder="1" applyAlignment="1">
      <alignment horizontal="center" vertical="center"/>
    </xf>
    <xf numFmtId="0" fontId="2" fillId="0" borderId="18" xfId="103" applyFont="1" applyBorder="1" applyAlignment="1">
      <alignment horizontal="center" vertical="center"/>
    </xf>
    <xf numFmtId="0" fontId="2" fillId="0" borderId="16" xfId="103" applyFont="1" applyBorder="1" applyAlignment="1">
      <alignment horizontal="center" vertical="center"/>
    </xf>
    <xf numFmtId="164" fontId="2" fillId="0" borderId="30" xfId="50" applyNumberFormat="1" applyFont="1" applyBorder="1" applyAlignment="1">
      <alignment horizontal="center" vertical="center"/>
    </xf>
    <xf numFmtId="164" fontId="2" fillId="0" borderId="18" xfId="50" applyNumberFormat="1" applyFont="1" applyBorder="1" applyAlignment="1">
      <alignment horizontal="center" vertical="center"/>
    </xf>
    <xf numFmtId="164" fontId="2" fillId="0" borderId="16" xfId="50" applyNumberFormat="1" applyFont="1" applyBorder="1" applyAlignment="1">
      <alignment horizontal="center" vertical="center"/>
    </xf>
    <xf numFmtId="0" fontId="10"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8" fillId="0" borderId="0" xfId="0" applyFont="1" applyAlignment="1">
      <alignment horizontal="center"/>
    </xf>
    <xf numFmtId="0" fontId="11" fillId="0" borderId="0" xfId="0" applyFont="1" applyAlignment="1">
      <alignment horizontal="center"/>
    </xf>
    <xf numFmtId="164" fontId="6" fillId="0" borderId="0" xfId="50" applyNumberFormat="1" applyFont="1" applyAlignment="1">
      <alignment horizontal="center"/>
    </xf>
    <xf numFmtId="0" fontId="2" fillId="0" borderId="0" xfId="0" applyFont="1" applyAlignment="1">
      <alignment horizontal="left" vertical="top"/>
    </xf>
    <xf numFmtId="0" fontId="2" fillId="0" borderId="65" xfId="0" applyFont="1" applyBorder="1" applyAlignment="1">
      <alignment horizontal="center" vertical="center" wrapText="1"/>
    </xf>
    <xf numFmtId="0" fontId="0" fillId="0" borderId="15" xfId="0" applyBorder="1" applyAlignment="1">
      <alignment horizontal="center" vertical="center" wrapText="1"/>
    </xf>
    <xf numFmtId="0" fontId="2" fillId="0" borderId="37" xfId="0" applyFont="1" applyBorder="1" applyAlignment="1">
      <alignment horizontal="center" vertical="center" wrapText="1"/>
    </xf>
    <xf numFmtId="0" fontId="0" fillId="0" borderId="16" xfId="0" applyBorder="1" applyAlignment="1">
      <alignment horizontal="center" vertical="center" wrapText="1"/>
    </xf>
    <xf numFmtId="164" fontId="2" fillId="0" borderId="26" xfId="50" applyNumberFormat="1" applyFont="1" applyBorder="1" applyAlignment="1">
      <alignment horizontal="center" vertical="center"/>
    </xf>
    <xf numFmtId="164" fontId="2" fillId="0" borderId="52" xfId="50" applyNumberFormat="1" applyFont="1" applyBorder="1" applyAlignment="1">
      <alignment horizontal="center" vertical="center"/>
    </xf>
    <xf numFmtId="164" fontId="2" fillId="0" borderId="66" xfId="50" applyNumberFormat="1" applyFont="1" applyBorder="1" applyAlignment="1">
      <alignment horizontal="center" vertical="center"/>
    </xf>
    <xf numFmtId="0" fontId="2" fillId="0" borderId="67" xfId="0" applyFont="1" applyBorder="1" applyAlignment="1">
      <alignment horizontal="center" vertical="center" wrapText="1"/>
    </xf>
    <xf numFmtId="0" fontId="3" fillId="0" borderId="60" xfId="0" applyFont="1" applyBorder="1" applyAlignment="1">
      <alignment horizontal="center" vertical="center" wrapText="1"/>
    </xf>
    <xf numFmtId="0" fontId="2" fillId="0" borderId="68"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6" xfId="0" applyFont="1" applyBorder="1" applyAlignment="1">
      <alignment horizontal="center" vertical="center" wrapText="1"/>
    </xf>
    <xf numFmtId="0" fontId="6" fillId="0" borderId="0" xfId="0" applyFont="1" applyAlignment="1">
      <alignment horizontal="center"/>
    </xf>
    <xf numFmtId="0" fontId="2" fillId="0" borderId="0" xfId="0" applyFont="1" applyAlignment="1">
      <alignment horizontal="center" vertical="center" wrapText="1"/>
    </xf>
    <xf numFmtId="164" fontId="10" fillId="0" borderId="0" xfId="50" applyNumberFormat="1" applyFont="1" applyAlignment="1">
      <alignment horizontal="center"/>
    </xf>
    <xf numFmtId="164" fontId="2" fillId="0" borderId="0" xfId="50" applyNumberFormat="1" applyFont="1" applyAlignment="1">
      <alignment horizontal="center"/>
    </xf>
    <xf numFmtId="0" fontId="80" fillId="0" borderId="0" xfId="0" quotePrefix="1" applyFont="1" applyAlignment="1">
      <alignment horizontal="left" vertical="top" wrapText="1"/>
    </xf>
    <xf numFmtId="0" fontId="3" fillId="0" borderId="0" xfId="0" applyFont="1" applyAlignment="1">
      <alignment horizontal="left" vertical="top" wrapText="1"/>
    </xf>
    <xf numFmtId="3" fontId="2" fillId="0" borderId="12" xfId="0" applyNumberFormat="1" applyFont="1" applyBorder="1" applyAlignment="1">
      <alignment horizontal="center"/>
    </xf>
    <xf numFmtId="0" fontId="2" fillId="0" borderId="0" xfId="0" applyFont="1" applyAlignment="1">
      <alignment horizontal="left" wrapText="1"/>
    </xf>
    <xf numFmtId="49" fontId="10" fillId="0" borderId="0" xfId="0" quotePrefix="1" applyNumberFormat="1" applyFont="1" applyBorder="1" applyAlignment="1">
      <alignment horizontal="left" vertical="top" wrapText="1"/>
    </xf>
    <xf numFmtId="3" fontId="2" fillId="0" borderId="0" xfId="0" applyNumberFormat="1" applyFont="1" applyAlignment="1">
      <alignment horizontal="center"/>
    </xf>
    <xf numFmtId="3" fontId="82" fillId="0" borderId="0" xfId="0" applyNumberFormat="1" applyFont="1" applyAlignment="1">
      <alignment horizontal="center" vertical="center"/>
    </xf>
    <xf numFmtId="41" fontId="2" fillId="0" borderId="0" xfId="0" applyNumberFormat="1" applyFont="1" applyBorder="1" applyAlignment="1">
      <alignment horizontal="center"/>
    </xf>
    <xf numFmtId="41" fontId="10" fillId="0" borderId="0" xfId="0" applyNumberFormat="1" applyFont="1" applyFill="1" applyBorder="1" applyAlignment="1">
      <alignment horizontal="center"/>
    </xf>
    <xf numFmtId="0" fontId="2" fillId="0" borderId="0" xfId="0" applyFont="1" applyBorder="1" applyAlignment="1">
      <alignment horizontal="center"/>
    </xf>
    <xf numFmtId="41" fontId="10" fillId="0" borderId="0" xfId="0" applyNumberFormat="1" applyFont="1" applyBorder="1" applyAlignment="1">
      <alignment horizontal="center"/>
    </xf>
    <xf numFmtId="0" fontId="6" fillId="0" borderId="0" xfId="0" applyFont="1" applyBorder="1" applyAlignment="1">
      <alignment horizontal="left" wrapText="1"/>
    </xf>
    <xf numFmtId="3" fontId="2" fillId="0" borderId="0" xfId="0" applyNumberFormat="1" applyFont="1" applyBorder="1" applyAlignment="1">
      <alignment horizontal="center"/>
    </xf>
    <xf numFmtId="41" fontId="10" fillId="0" borderId="0" xfId="0" applyNumberFormat="1" applyFont="1" applyBorder="1" applyAlignment="1">
      <alignment horizontal="left"/>
    </xf>
    <xf numFmtId="49" fontId="2" fillId="0" borderId="70" xfId="0" applyNumberFormat="1" applyFont="1" applyFill="1" applyBorder="1" applyAlignment="1">
      <alignment horizontal="left" vertical="center"/>
    </xf>
    <xf numFmtId="49" fontId="2" fillId="0" borderId="71" xfId="0" applyNumberFormat="1" applyFont="1" applyFill="1" applyBorder="1" applyAlignment="1">
      <alignment horizontal="left" vertical="center"/>
    </xf>
    <xf numFmtId="49" fontId="2" fillId="0" borderId="69" xfId="0" applyNumberFormat="1" applyFont="1" applyFill="1" applyBorder="1" applyAlignment="1">
      <alignment horizontal="left"/>
    </xf>
    <xf numFmtId="49" fontId="2" fillId="0" borderId="13" xfId="0" applyNumberFormat="1" applyFont="1" applyFill="1" applyBorder="1" applyAlignment="1">
      <alignment horizontal="left"/>
    </xf>
    <xf numFmtId="49" fontId="10" fillId="0" borderId="45" xfId="0" applyNumberFormat="1" applyFont="1" applyFill="1" applyBorder="1" applyAlignment="1">
      <alignment horizontal="left" vertical="center"/>
    </xf>
    <xf numFmtId="49" fontId="10" fillId="0" borderId="42" xfId="0" applyNumberFormat="1" applyFont="1" applyFill="1" applyBorder="1" applyAlignment="1">
      <alignment horizontal="left" vertical="center"/>
    </xf>
    <xf numFmtId="49" fontId="10" fillId="0" borderId="45" xfId="0" quotePrefix="1" applyNumberFormat="1" applyFont="1" applyFill="1" applyBorder="1" applyAlignment="1">
      <alignment horizontal="left" vertical="center"/>
    </xf>
    <xf numFmtId="0" fontId="7" fillId="0" borderId="12" xfId="0" applyFont="1" applyFill="1" applyBorder="1" applyAlignment="1">
      <alignment horizontal="left"/>
    </xf>
    <xf numFmtId="0" fontId="2" fillId="0" borderId="45"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13" xfId="0" applyFont="1" applyFill="1" applyBorder="1" applyAlignment="1">
      <alignment horizontal="center" vertical="center"/>
    </xf>
    <xf numFmtId="49" fontId="2" fillId="0" borderId="45" xfId="0" applyNumberFormat="1" applyFont="1" applyFill="1" applyBorder="1" applyAlignment="1">
      <alignment horizontal="left" vertical="center"/>
    </xf>
    <xf numFmtId="49" fontId="2" fillId="0" borderId="42" xfId="0" applyNumberFormat="1" applyFont="1" applyFill="1" applyBorder="1" applyAlignment="1">
      <alignment horizontal="left" vertical="center"/>
    </xf>
    <xf numFmtId="0" fontId="2" fillId="0" borderId="26"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24" xfId="0" applyFont="1" applyFill="1" applyBorder="1" applyAlignment="1">
      <alignment horizontal="center"/>
    </xf>
    <xf numFmtId="0" fontId="2" fillId="0" borderId="25" xfId="0" applyFont="1" applyFill="1" applyBorder="1" applyAlignment="1">
      <alignment horizontal="center"/>
    </xf>
    <xf numFmtId="0" fontId="27" fillId="0" borderId="0" xfId="0" applyFont="1" applyFill="1" applyAlignment="1">
      <alignment horizontal="justify" vertical="justify" wrapText="1"/>
    </xf>
    <xf numFmtId="0" fontId="27" fillId="0" borderId="0" xfId="0" applyFont="1" applyAlignment="1">
      <alignment horizontal="justify" vertical="justify" wrapText="1"/>
    </xf>
    <xf numFmtId="0" fontId="10" fillId="0" borderId="0" xfId="0" applyFont="1" applyAlignment="1">
      <alignment horizontal="justify" vertical="justify" wrapText="1"/>
    </xf>
    <xf numFmtId="0" fontId="29" fillId="0" borderId="0" xfId="0" quotePrefix="1" applyFont="1" applyAlignment="1">
      <alignment horizontal="left" vertical="justify" wrapText="1"/>
    </xf>
    <xf numFmtId="0" fontId="27" fillId="0" borderId="0" xfId="0" applyFont="1" applyAlignment="1">
      <alignment horizontal="left" vertical="justify" wrapText="1"/>
    </xf>
    <xf numFmtId="0" fontId="29" fillId="0" borderId="0" xfId="0" applyFont="1" applyAlignment="1">
      <alignment horizontal="justify" vertical="justify" wrapText="1"/>
    </xf>
    <xf numFmtId="0" fontId="27" fillId="0" borderId="0" xfId="0" applyFont="1" applyAlignment="1">
      <alignment horizontal="justify" vertical="justify"/>
    </xf>
    <xf numFmtId="0" fontId="28" fillId="0" borderId="0" xfId="0" applyFont="1" applyAlignment="1">
      <alignment horizontal="center"/>
    </xf>
    <xf numFmtId="0" fontId="27" fillId="0" borderId="0" xfId="0" applyFont="1" applyAlignment="1">
      <alignment horizontal="left" vertical="top" wrapText="1"/>
    </xf>
    <xf numFmtId="0" fontId="2" fillId="0" borderId="36" xfId="0" applyFont="1" applyFill="1" applyBorder="1" applyAlignment="1">
      <alignment horizontal="center"/>
    </xf>
    <xf numFmtId="0" fontId="2" fillId="0" borderId="0" xfId="0" applyFont="1" applyFill="1" applyBorder="1" applyAlignment="1">
      <alignment horizontal="left" wrapText="1"/>
    </xf>
    <xf numFmtId="0" fontId="2" fillId="0" borderId="0" xfId="0" applyFont="1" applyFill="1" applyBorder="1" applyAlignment="1">
      <alignment horizontal="justify" vertical="center" wrapText="1"/>
    </xf>
    <xf numFmtId="0" fontId="2" fillId="0" borderId="0" xfId="0" applyFont="1" applyBorder="1" applyAlignment="1">
      <alignment horizontal="justify"/>
    </xf>
    <xf numFmtId="0" fontId="71" fillId="0" borderId="0" xfId="0" applyFont="1" applyAlignment="1">
      <alignment horizontal="left" wrapText="1"/>
    </xf>
    <xf numFmtId="0" fontId="10" fillId="0" borderId="0" xfId="0" applyFont="1" applyFill="1" applyBorder="1" applyAlignment="1">
      <alignment horizontal="left" wrapText="1"/>
    </xf>
    <xf numFmtId="0" fontId="10" fillId="0" borderId="0" xfId="93" applyFont="1" applyAlignment="1">
      <alignment horizontal="justify" vertical="top" wrapText="1"/>
    </xf>
    <xf numFmtId="0" fontId="71" fillId="0" borderId="0" xfId="0" applyFont="1" applyAlignment="1">
      <alignment horizontal="justify" vertical="top" wrapText="1"/>
    </xf>
    <xf numFmtId="0" fontId="8" fillId="0" borderId="0" xfId="0" applyFont="1" applyBorder="1" applyAlignment="1">
      <alignment horizontal="center"/>
    </xf>
    <xf numFmtId="0" fontId="2" fillId="0" borderId="0" xfId="93" applyFont="1" applyAlignment="1">
      <alignment horizontal="center" vertical="center"/>
    </xf>
    <xf numFmtId="164" fontId="72" fillId="0" borderId="0" xfId="50" applyNumberFormat="1" applyFont="1" applyAlignment="1">
      <alignment horizontal="center"/>
    </xf>
    <xf numFmtId="164" fontId="74" fillId="0" borderId="0" xfId="50" applyNumberFormat="1" applyFont="1" applyAlignment="1">
      <alignment horizontal="center"/>
    </xf>
    <xf numFmtId="164" fontId="75" fillId="0" borderId="0" xfId="50" applyNumberFormat="1" applyFont="1" applyAlignment="1">
      <alignment horizontal="center"/>
    </xf>
    <xf numFmtId="164" fontId="79" fillId="0" borderId="0" xfId="50" applyNumberFormat="1" applyFont="1" applyAlignment="1">
      <alignment horizontal="center"/>
    </xf>
    <xf numFmtId="0" fontId="71" fillId="0" borderId="0" xfId="0" applyFont="1" applyAlignment="1">
      <alignment horizontal="justify" wrapText="1"/>
    </xf>
    <xf numFmtId="0" fontId="71" fillId="0" borderId="0" xfId="0" applyFont="1" applyAlignment="1">
      <alignment horizontal="justify" vertical="center" wrapText="1"/>
    </xf>
    <xf numFmtId="0" fontId="74" fillId="0" borderId="0" xfId="0" applyFont="1" applyAlignment="1">
      <alignment horizontal="left"/>
    </xf>
  </cellXfs>
  <cellStyles count="161">
    <cellStyle name="%" xfId="1"/>
    <cellStyle name="??" xfId="2"/>
    <cellStyle name="?? [0.00]_ Att. 1- Cover" xfId="3"/>
    <cellStyle name="?? [0]" xfId="4"/>
    <cellStyle name="?_x001d_??%U©÷u&amp;H©÷9_x0008_? s&#10;_x0007__x0001__x0001_" xfId="5"/>
    <cellStyle name="???? [0.00]_BE-BQ" xfId="6"/>
    <cellStyle name="??????????????????? [0]_FTC_OFFER" xfId="7"/>
    <cellStyle name="???????????????????_FTC_OFFER" xfId="8"/>
    <cellStyle name="????_BE-BQ" xfId="9"/>
    <cellStyle name="???[0]_?? DI" xfId="10"/>
    <cellStyle name="???_?? DI" xfId="11"/>
    <cellStyle name="??[0]_BRE" xfId="12"/>
    <cellStyle name="??_ ??? ???? " xfId="13"/>
    <cellStyle name="??A? [0]_laroux_1_¢¬???¢â? " xfId="14"/>
    <cellStyle name="??A?_laroux_1_¢¬???¢â? " xfId="15"/>
    <cellStyle name="?¡±¢¥?_?¨ù??¢´¢¥_¢¬???¢â? " xfId="16"/>
    <cellStyle name="?ðÇ%U?&amp;H?_x0008_?s&#10;_x0007__x0001__x0001_" xfId="17"/>
    <cellStyle name="]_x000d_&#10;Zoomed=1_x000d_&#10;Row=0_x000d_&#10;Column=0_x000d_&#10;Height=0_x000d_&#10;Width=0_x000d_&#10;FontName=FoxFont_x000d_&#10;FontStyle=0_x000d_&#10;FontSize=9_x000d_&#10;PrtFontName=FoxPrin" xfId="18"/>
    <cellStyle name="_DSSH SD11 Sao Viet" xfId="19"/>
    <cellStyle name="_Ma so nhan vien den nam  2008" xfId="20"/>
    <cellStyle name="•W?_Format" xfId="21"/>
    <cellStyle name="•W€_Format" xfId="22"/>
    <cellStyle name="Accent1 - 20%" xfId="23"/>
    <cellStyle name="Accent1 - 40%" xfId="24"/>
    <cellStyle name="Accent1 - 60%" xfId="25"/>
    <cellStyle name="Accent2 - 20%" xfId="26"/>
    <cellStyle name="Accent2 - 40%" xfId="27"/>
    <cellStyle name="Accent2 - 60%" xfId="28"/>
    <cellStyle name="Accent3 - 20%" xfId="29"/>
    <cellStyle name="Accent3 - 40%" xfId="30"/>
    <cellStyle name="Accent3 - 60%" xfId="31"/>
    <cellStyle name="Accent4 - 20%" xfId="32"/>
    <cellStyle name="Accent4 - 40%" xfId="33"/>
    <cellStyle name="Accent4 - 60%" xfId="34"/>
    <cellStyle name="Accent5 - 20%" xfId="35"/>
    <cellStyle name="Accent5 - 40%" xfId="36"/>
    <cellStyle name="Accent5 - 60%" xfId="37"/>
    <cellStyle name="Accent6 - 20%" xfId="38"/>
    <cellStyle name="Accent6 - 40%" xfId="39"/>
    <cellStyle name="Accent6 - 60%" xfId="40"/>
    <cellStyle name="ÄÞ¸¶ [0]_1" xfId="41"/>
    <cellStyle name="ÄÞ¸¶_1" xfId="42"/>
    <cellStyle name="Ç¥ÁØ_laroux_4_ÃÑÇÕ°è " xfId="43"/>
    <cellStyle name="category" xfId="44"/>
    <cellStyle name="CC1" xfId="45"/>
    <cellStyle name="CC2" xfId="46"/>
    <cellStyle name="Change A&amp;ll_BCKT 2011-Bia SG-Binh Tay(12.03)" xfId="47"/>
    <cellStyle name="Change A&amp;ll_BCKT 6T. 2012-Cho Nong San Thu Duc - 05.08.12" xfId="48"/>
    <cellStyle name="chchuyen" xfId="49"/>
    <cellStyle name="Comma" xfId="50" builtinId="3"/>
    <cellStyle name="Comma [0] 2" xfId="51"/>
    <cellStyle name="Comma 2" xfId="52"/>
    <cellStyle name="Comma 3" xfId="53"/>
    <cellStyle name="Comma0" xfId="54"/>
    <cellStyle name="CT1" xfId="55"/>
    <cellStyle name="CT2" xfId="56"/>
    <cellStyle name="CT4" xfId="57"/>
    <cellStyle name="CT5" xfId="58"/>
    <cellStyle name="ct7" xfId="59"/>
    <cellStyle name="ct8" xfId="60"/>
    <cellStyle name="cth1" xfId="61"/>
    <cellStyle name="Cthuc" xfId="62"/>
    <cellStyle name="Cthuc1" xfId="63"/>
    <cellStyle name="Currency0" xfId="64"/>
    <cellStyle name="d" xfId="65"/>
    <cellStyle name="d%" xfId="66"/>
    <cellStyle name="d1" xfId="67"/>
    <cellStyle name="Date" xfId="68"/>
    <cellStyle name="Dezimal [0]_UXO VII" xfId="69"/>
    <cellStyle name="Dezimal_UXO VII" xfId="70"/>
    <cellStyle name="Emphasis 1" xfId="71"/>
    <cellStyle name="Emphasis 2" xfId="72"/>
    <cellStyle name="Emphasis 3" xfId="73"/>
    <cellStyle name="Fixed" xfId="74"/>
    <cellStyle name="Grey" xfId="75"/>
    <cellStyle name="HEADER" xfId="76"/>
    <cellStyle name="Header1" xfId="77"/>
    <cellStyle name="Header2" xfId="78"/>
    <cellStyle name="Heading1" xfId="79"/>
    <cellStyle name="Heading2" xfId="80"/>
    <cellStyle name="Input [yellow]" xfId="81"/>
    <cellStyle name="luc" xfId="82"/>
    <cellStyle name="luc2" xfId="83"/>
    <cellStyle name="luc2 2" xfId="84"/>
    <cellStyle name="Milliers [0]_      " xfId="85"/>
    <cellStyle name="Milliers_      " xfId="86"/>
    <cellStyle name="Model" xfId="87"/>
    <cellStyle name="Monétaire [0]_      " xfId="88"/>
    <cellStyle name="Monétaire_      " xfId="89"/>
    <cellStyle name="n" xfId="90"/>
    <cellStyle name="n1" xfId="91"/>
    <cellStyle name="Normal" xfId="0" builtinId="0"/>
    <cellStyle name="Normal - Style1" xfId="92"/>
    <cellStyle name="Normal 19" xfId="93"/>
    <cellStyle name="Normal 2" xfId="94"/>
    <cellStyle name="Normal 3" xfId="95"/>
    <cellStyle name="Normal 4" xfId="96"/>
    <cellStyle name="Normal 5" xfId="97"/>
    <cellStyle name="Normal 6" xfId="98"/>
    <cellStyle name="Normal_642-07" xfId="99"/>
    <cellStyle name="Normal_BCKT - Binh Minh 07" xfId="100"/>
    <cellStyle name="Normal_BCKT 6T. 2012-Cho Nong San Thu Duc - 05.08.12" xfId="101"/>
    <cellStyle name="Normal_BCTC 07" xfId="102"/>
    <cellStyle name="Normal_Sheet1_BUT TOÁN ĐIỀU CHỈNH" xfId="103"/>
    <cellStyle name="Normal_Worksheet in  Process" xfId="104"/>
    <cellStyle name="Normal_Worksheet in 2240 FS Working Papers" xfId="105"/>
    <cellStyle name="Note 2" xfId="106"/>
    <cellStyle name="omma [0]_Mktg Prog" xfId="107"/>
    <cellStyle name="ormal_Sheet1_1" xfId="108"/>
    <cellStyle name="Percent" xfId="109" builtinId="5"/>
    <cellStyle name="Percent [2]" xfId="110"/>
    <cellStyle name="Percent 10" xfId="111"/>
    <cellStyle name="Percent 11" xfId="112"/>
    <cellStyle name="Percent 12" xfId="113"/>
    <cellStyle name="Percent 13" xfId="114"/>
    <cellStyle name="Percent 14" xfId="115"/>
    <cellStyle name="Percent 15" xfId="116"/>
    <cellStyle name="Percent 16" xfId="117"/>
    <cellStyle name="Percent 17" xfId="118"/>
    <cellStyle name="Percent 18" xfId="119"/>
    <cellStyle name="Percent 19" xfId="120"/>
    <cellStyle name="Percent 2" xfId="121"/>
    <cellStyle name="Percent 20" xfId="122"/>
    <cellStyle name="Percent 21" xfId="123"/>
    <cellStyle name="Percent 22" xfId="124"/>
    <cellStyle name="Percent 23" xfId="125"/>
    <cellStyle name="Percent 24" xfId="126"/>
    <cellStyle name="Percent 3" xfId="127"/>
    <cellStyle name="Percent 4" xfId="128"/>
    <cellStyle name="Percent 5" xfId="129"/>
    <cellStyle name="Percent 6" xfId="130"/>
    <cellStyle name="Percent 7" xfId="131"/>
    <cellStyle name="Percent 8" xfId="132"/>
    <cellStyle name="Percent 9" xfId="133"/>
    <cellStyle name="PERCENTAGE" xfId="134"/>
    <cellStyle name="Sheet Title" xfId="135"/>
    <cellStyle name="Style 1" xfId="136"/>
    <cellStyle name="Style 1 2" xfId="137"/>
    <cellStyle name="subhead" xfId="138"/>
    <cellStyle name="symbol" xfId="139"/>
    <cellStyle name="tde" xfId="140"/>
    <cellStyle name="VN new romanNormal" xfId="141"/>
    <cellStyle name="VN time new roman" xfId="142"/>
    <cellStyle name="Währung [0]_UXO VII" xfId="143"/>
    <cellStyle name="Währung_UXO VII" xfId="144"/>
    <cellStyle name="똿뗦먛귟 [0.00]_PRODUCT DETAIL Q1" xfId="145"/>
    <cellStyle name="똿뗦먛귟_PRODUCT DETAIL Q1" xfId="146"/>
    <cellStyle name="믅됞 [0.00]_PRODUCT DETAIL Q1" xfId="147"/>
    <cellStyle name="믅됞_PRODUCT DETAIL Q1" xfId="148"/>
    <cellStyle name="백분율_95" xfId="149"/>
    <cellStyle name="뷭?_BOOKSHIP" xfId="150"/>
    <cellStyle name="콤마 [0]_1202" xfId="151"/>
    <cellStyle name="콤마_1202" xfId="152"/>
    <cellStyle name="통화 [0]_1202" xfId="153"/>
    <cellStyle name="통화_1202" xfId="154"/>
    <cellStyle name="표준_(정보부문)월별인원계획" xfId="155"/>
    <cellStyle name="一般_Book1" xfId="156"/>
    <cellStyle name="千分位[0]_Book1" xfId="157"/>
    <cellStyle name="千分位_Book1" xfId="158"/>
    <cellStyle name="貨幣 [0]_Book1" xfId="159"/>
    <cellStyle name="貨幣_Book1" xfId="160"/>
  </cellStyles>
  <dxfs count="101">
    <dxf>
      <font>
        <color theme="0"/>
      </font>
    </dxf>
    <dxf>
      <font>
        <color theme="0"/>
      </font>
    </dxf>
    <dxf>
      <font>
        <condense val="0"/>
        <extend val="0"/>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lor theme="0"/>
      </font>
    </dxf>
    <dxf>
      <font>
        <color theme="0"/>
      </font>
    </dxf>
    <dxf>
      <font>
        <condense val="0"/>
        <extend val="0"/>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4</xdr:col>
      <xdr:colOff>0</xdr:colOff>
      <xdr:row>1</xdr:row>
      <xdr:rowOff>0</xdr:rowOff>
    </xdr:to>
    <xdr:sp macro="" textlink="">
      <xdr:nvSpPr>
        <xdr:cNvPr id="2" name="Rectangle 1"/>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3" name="Rectangle 2"/>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4" name="Rectangle 3"/>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5" name="Rectangle 4"/>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6" name="Rectangle 5"/>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7" name="Rectangle 6"/>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8" name="Rectangle 7"/>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9" name="Rectangle 8"/>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10" name="Rectangle 9"/>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11" name="Rectangle 10"/>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12" name="Rectangle 11"/>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13" name="Rectangle 12"/>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14" name="Rectangle 13"/>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15" name="Rectangle 14"/>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16" name="Rectangle 15"/>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17" name="Rectangle 16"/>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18" name="Rectangle 17"/>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19" name="Rectangle 18"/>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20" name="Rectangle 19"/>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21" name="Rectangle 20"/>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3</xdr:col>
      <xdr:colOff>0</xdr:colOff>
      <xdr:row>1</xdr:row>
      <xdr:rowOff>0</xdr:rowOff>
    </xdr:from>
    <xdr:to>
      <xdr:col>4</xdr:col>
      <xdr:colOff>0</xdr:colOff>
      <xdr:row>1</xdr:row>
      <xdr:rowOff>0</xdr:rowOff>
    </xdr:to>
    <xdr:sp macro="" textlink="">
      <xdr:nvSpPr>
        <xdr:cNvPr id="22" name="Rectangle 21"/>
        <xdr:cNvSpPr>
          <a:spLocks noChangeArrowheads="1"/>
        </xdr:cNvSpPr>
      </xdr:nvSpPr>
      <xdr:spPr bwMode="auto">
        <a:xfrm>
          <a:off x="1771650" y="190500"/>
          <a:ext cx="5000625" cy="0"/>
        </a:xfrm>
        <a:prstGeom prst="rect">
          <a:avLst/>
        </a:prstGeom>
        <a:noFill/>
        <a:ln w="9525">
          <a:noFill/>
          <a:miter lim="800000"/>
          <a:headEnd/>
          <a:tailEnd/>
        </a:ln>
      </xdr:spPr>
      <xdr:txBody>
        <a:bodyPr vertOverflow="clip" wrap="square" lIns="12700" tIns="12700" rIns="12700" bIns="12700" anchor="t" upright="1"/>
        <a:lstStyle/>
        <a:p>
          <a:pPr algn="l" rtl="0">
            <a:defRPr sz="1000"/>
          </a:pPr>
          <a:r>
            <a:rPr lang="en-US" sz="7200" b="0" i="0" strike="noStrike">
              <a:solidFill>
                <a:srgbClr val="000000"/>
              </a:solidFill>
              <a:latin typeface="VNI-Times"/>
            </a:rPr>
            <a:t> </a:t>
          </a:r>
          <a:endParaRPr lang="en-US" sz="1100" b="0" i="0" strike="noStrike">
            <a:solidFill>
              <a:srgbClr val="000000"/>
            </a:solidFill>
            <a:latin typeface="VNI-Times"/>
          </a:endParaRPr>
        </a:p>
        <a:p>
          <a:pPr algn="l" rtl="0">
            <a:defRPr sz="1000"/>
          </a:pPr>
          <a:r>
            <a:rPr lang="en-US" sz="1100" b="0" i="0" strike="noStrike">
              <a:solidFill>
                <a:srgbClr val="000000"/>
              </a:solidFill>
              <a:latin typeface="VNI-Times"/>
            </a:rPr>
            <a:t> </a:t>
          </a:r>
        </a:p>
        <a:p>
          <a:pPr algn="l" rtl="0">
            <a:defRPr sz="1000"/>
          </a:pPr>
          <a:r>
            <a:rPr lang="en-US" sz="1100" b="0" i="0" strike="noStrike">
              <a:solidFill>
                <a:srgbClr val="000000"/>
              </a:solidFill>
              <a:latin typeface="VNI-Times"/>
            </a:rPr>
            <a:t> </a:t>
          </a:r>
        </a:p>
      </xdr:txBody>
    </xdr:sp>
    <xdr:clientData/>
  </xdr:twoCellAnchor>
  <xdr:twoCellAnchor>
    <xdr:from>
      <xdr:col>1</xdr:col>
      <xdr:colOff>114300</xdr:colOff>
      <xdr:row>0</xdr:row>
      <xdr:rowOff>38100</xdr:rowOff>
    </xdr:from>
    <xdr:to>
      <xdr:col>2</xdr:col>
      <xdr:colOff>447675</xdr:colOff>
      <xdr:row>2</xdr:row>
      <xdr:rowOff>0</xdr:rowOff>
    </xdr:to>
    <xdr:pic>
      <xdr:nvPicPr>
        <xdr:cNvPr id="14906" name="Picture 22" descr="logo 18-6"/>
        <xdr:cNvPicPr>
          <a:picLocks noChangeAspect="1" noChangeArrowheads="1"/>
        </xdr:cNvPicPr>
      </xdr:nvPicPr>
      <xdr:blipFill>
        <a:blip xmlns:r="http://schemas.openxmlformats.org/officeDocument/2006/relationships" r:embed="rId1"/>
        <a:srcRect/>
        <a:stretch>
          <a:fillRect/>
        </a:stretch>
      </xdr:blipFill>
      <xdr:spPr bwMode="auto">
        <a:xfrm>
          <a:off x="428625" y="38100"/>
          <a:ext cx="733425" cy="4095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0</xdr:row>
      <xdr:rowOff>0</xdr:rowOff>
    </xdr:from>
    <xdr:to>
      <xdr:col>10</xdr:col>
      <xdr:colOff>0</xdr:colOff>
      <xdr:row>0</xdr:row>
      <xdr:rowOff>0</xdr:rowOff>
    </xdr:to>
    <xdr:sp macro="" textlink="">
      <xdr:nvSpPr>
        <xdr:cNvPr id="2" name="Text Box 1"/>
        <xdr:cNvSpPr txBox="1">
          <a:spLocks noChangeArrowheads="1"/>
        </xdr:cNvSpPr>
      </xdr:nvSpPr>
      <xdr:spPr bwMode="auto">
        <a:xfrm>
          <a:off x="3914775" y="0"/>
          <a:ext cx="3086100" cy="0"/>
        </a:xfrm>
        <a:prstGeom prst="rect">
          <a:avLst/>
        </a:prstGeom>
        <a:solidFill>
          <a:srgbClr val="FFFFFF"/>
        </a:solidFill>
        <a:ln w="9525">
          <a:noFill/>
          <a:miter lim="800000"/>
          <a:headEnd/>
          <a:tailEnd/>
        </a:ln>
      </xdr:spPr>
      <xdr:txBody>
        <a:bodyPr vertOverflow="clip" wrap="square" lIns="27432" tIns="27432" rIns="27432" bIns="0" anchor="t" upright="1"/>
        <a:lstStyle/>
        <a:p>
          <a:pPr algn="ctr" rtl="0">
            <a:defRPr sz="1000"/>
          </a:pPr>
          <a:r>
            <a:rPr lang="en-US" sz="1000" b="0" i="1" u="none" strike="noStrike" baseline="0">
              <a:solidFill>
                <a:srgbClr val="000000"/>
              </a:solidFill>
              <a:latin typeface="VNI-Times"/>
            </a:rPr>
            <a:t>(Ban haønh theo QÑ soá 15/2006/QÑ-BTC</a:t>
          </a:r>
        </a:p>
        <a:p>
          <a:pPr algn="ctr" rtl="0">
            <a:defRPr sz="1000"/>
          </a:pPr>
          <a:r>
            <a:rPr lang="en-US" sz="1000" b="0" i="1" u="none" strike="noStrike" baseline="0">
              <a:solidFill>
                <a:srgbClr val="000000"/>
              </a:solidFill>
              <a:latin typeface="VNI-Times"/>
            </a:rPr>
            <a:t>ngaøy 20/3/2006 cuûa Boä tröôûng Boä Taøi chính)</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190500</xdr:colOff>
      <xdr:row>0</xdr:row>
      <xdr:rowOff>0</xdr:rowOff>
    </xdr:from>
    <xdr:to>
      <xdr:col>10</xdr:col>
      <xdr:colOff>0</xdr:colOff>
      <xdr:row>0</xdr:row>
      <xdr:rowOff>0</xdr:rowOff>
    </xdr:to>
    <xdr:sp macro="" textlink="">
      <xdr:nvSpPr>
        <xdr:cNvPr id="2" name="Text Box 1"/>
        <xdr:cNvSpPr txBox="1">
          <a:spLocks noChangeArrowheads="1"/>
        </xdr:cNvSpPr>
      </xdr:nvSpPr>
      <xdr:spPr bwMode="auto">
        <a:xfrm>
          <a:off x="3914775" y="0"/>
          <a:ext cx="3086100" cy="0"/>
        </a:xfrm>
        <a:prstGeom prst="rect">
          <a:avLst/>
        </a:prstGeom>
        <a:solidFill>
          <a:srgbClr val="FFFFFF"/>
        </a:solidFill>
        <a:ln w="9525">
          <a:noFill/>
          <a:miter lim="800000"/>
          <a:headEnd/>
          <a:tailEnd/>
        </a:ln>
      </xdr:spPr>
      <xdr:txBody>
        <a:bodyPr vertOverflow="clip" wrap="square" lIns="27432" tIns="27432" rIns="27432" bIns="0" anchor="t" upright="1"/>
        <a:lstStyle/>
        <a:p>
          <a:pPr algn="ctr" rtl="0">
            <a:defRPr sz="1000"/>
          </a:pPr>
          <a:r>
            <a:rPr lang="en-US" sz="1000" b="0" i="1" u="none" strike="noStrike" baseline="0">
              <a:solidFill>
                <a:srgbClr val="000000"/>
              </a:solidFill>
              <a:latin typeface="VNI-Times"/>
            </a:rPr>
            <a:t>(Ban haønh theo QÑ soá 15/2006/QÑ-BTC</a:t>
          </a:r>
        </a:p>
        <a:p>
          <a:pPr algn="ctr" rtl="0">
            <a:defRPr sz="1000"/>
          </a:pPr>
          <a:r>
            <a:rPr lang="en-US" sz="1000" b="0" i="1" u="none" strike="noStrike" baseline="0">
              <a:solidFill>
                <a:srgbClr val="000000"/>
              </a:solidFill>
              <a:latin typeface="VNI-Times"/>
            </a:rPr>
            <a:t>ngaøy 20/3/2006 cuûa Boä tröôûng Boä Taøi chính)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190500</xdr:colOff>
      <xdr:row>0</xdr:row>
      <xdr:rowOff>0</xdr:rowOff>
    </xdr:from>
    <xdr:to>
      <xdr:col>10</xdr:col>
      <xdr:colOff>0</xdr:colOff>
      <xdr:row>0</xdr:row>
      <xdr:rowOff>0</xdr:rowOff>
    </xdr:to>
    <xdr:sp macro="" textlink="">
      <xdr:nvSpPr>
        <xdr:cNvPr id="2" name="Text Box 1"/>
        <xdr:cNvSpPr txBox="1">
          <a:spLocks noChangeArrowheads="1"/>
        </xdr:cNvSpPr>
      </xdr:nvSpPr>
      <xdr:spPr bwMode="auto">
        <a:xfrm>
          <a:off x="3876675" y="0"/>
          <a:ext cx="3086100" cy="0"/>
        </a:xfrm>
        <a:prstGeom prst="rect">
          <a:avLst/>
        </a:prstGeom>
        <a:solidFill>
          <a:srgbClr val="FFFFFF"/>
        </a:solidFill>
        <a:ln w="9525">
          <a:noFill/>
          <a:miter lim="800000"/>
          <a:headEnd/>
          <a:tailEnd/>
        </a:ln>
      </xdr:spPr>
      <xdr:txBody>
        <a:bodyPr vertOverflow="clip" wrap="square" lIns="27432" tIns="27432" rIns="27432" bIns="0" anchor="t" upright="1"/>
        <a:lstStyle/>
        <a:p>
          <a:pPr algn="ctr" rtl="0">
            <a:defRPr sz="1000"/>
          </a:pPr>
          <a:r>
            <a:rPr lang="en-US" sz="1000" b="0" i="1" u="none" strike="noStrike" baseline="0">
              <a:solidFill>
                <a:srgbClr val="000000"/>
              </a:solidFill>
              <a:latin typeface="VNI-Times"/>
            </a:rPr>
            <a:t>(Ban haønh theo QÑ soá 15/2006/QÑ-BTC</a:t>
          </a:r>
        </a:p>
        <a:p>
          <a:pPr algn="ctr" rtl="0">
            <a:defRPr sz="1000"/>
          </a:pPr>
          <a:r>
            <a:rPr lang="en-US" sz="1000" b="0" i="1" u="none" strike="noStrike" baseline="0">
              <a:solidFill>
                <a:srgbClr val="000000"/>
              </a:solidFill>
              <a:latin typeface="VNI-Times"/>
            </a:rPr>
            <a:t>ngaøy 20/3/2006 cuûa Boä tröôûng Boä Taøi chính)</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38</xdr:row>
      <xdr:rowOff>0</xdr:rowOff>
    </xdr:from>
    <xdr:to>
      <xdr:col>7</xdr:col>
      <xdr:colOff>304800</xdr:colOff>
      <xdr:row>40</xdr:row>
      <xdr:rowOff>19050</xdr:rowOff>
    </xdr:to>
    <xdr:sp macro="" textlink="">
      <xdr:nvSpPr>
        <xdr:cNvPr id="4215" name="AutoShape 1" descr="https://docs.google.com/?pid=bl&amp;srcid=ADGEESjN7qrvO88ihJKH7RTNHft0KWr3FFf3JoOZhhmgkmz9q33xczNExLTEuHBCtw7HaB2T9nYM3pzfkRwuO8fevmXx-x4TBvH95GcHbX2BLzDEyFpQp8TAfE7BJRZSOx5w_rnMCk82&amp;q=cache%3A7xrRsGjTbakJ%3Awww.vinamilk.com.vn%2Fuploads%2FDownload%2FBaocaotaichinh-vn06.doc%20BAO%20CAO%20KIEM%20TOAN%20VINAmilk&amp;docid=ac18ab4afaa9e6654f5e7613eec79b25&amp;a=bi&amp;pagenumber=55&amp;w=800"/>
        <xdr:cNvSpPr>
          <a:spLocks noChangeAspect="1" noChangeArrowheads="1"/>
        </xdr:cNvSpPr>
      </xdr:nvSpPr>
      <xdr:spPr bwMode="auto">
        <a:xfrm>
          <a:off x="7381875" y="8172450"/>
          <a:ext cx="304800" cy="304800"/>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VO%20NGOC%20DIEM/2.%20KHACH%20HANG/NAM%202015/TAXI%20GAS/bckt%20nam%202014/BCKT2014_TaxiGa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TDC 2014"/>
      <sheetName val="KQKD"/>
      <sheetName val="LCTT (TT)"/>
      <sheetName val="LCTT"/>
      <sheetName val="p.14-15"/>
      <sheetName val="p.16"/>
      <sheetName val="p.17"/>
      <sheetName val="p.18"/>
      <sheetName val="p.19-21"/>
      <sheetName val="p.21-22(bo)"/>
      <sheetName val="p.22"/>
      <sheetName val="BCDKT"/>
      <sheetName val="p.23-24"/>
      <sheetName val="LCTT-TT.nhap"/>
      <sheetName val="00000000"/>
      <sheetName val="10000000"/>
      <sheetName val="20000000"/>
      <sheetName val="SC 111,112"/>
    </sheetNames>
    <sheetDataSet>
      <sheetData sheetId="0"/>
      <sheetData sheetId="1"/>
      <sheetData sheetId="2"/>
      <sheetData sheetId="3"/>
      <sheetData sheetId="4"/>
      <sheetData sheetId="5"/>
      <sheetData sheetId="6"/>
      <sheetData sheetId="7"/>
      <sheetData sheetId="8"/>
      <sheetData sheetId="9"/>
      <sheetData sheetId="10"/>
      <sheetData sheetId="11">
        <row r="77">
          <cell r="D77">
            <v>0</v>
          </cell>
        </row>
        <row r="82">
          <cell r="D82">
            <v>19000000</v>
          </cell>
        </row>
      </sheetData>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R29"/>
  <sheetViews>
    <sheetView workbookViewId="0">
      <selection activeCell="F14" sqref="F14"/>
    </sheetView>
  </sheetViews>
  <sheetFormatPr defaultRowHeight="15"/>
  <cols>
    <col min="1" max="1" width="4.125" style="342" customWidth="1"/>
    <col min="2" max="2" width="5.25" style="343" customWidth="1"/>
    <col min="3" max="3" width="8" style="343" customWidth="1"/>
    <col min="4" max="4" width="53.875" style="343" customWidth="1"/>
    <col min="5" max="5" width="14.75" style="343" bestFit="1" customWidth="1"/>
    <col min="6" max="6" width="15.25" style="343" customWidth="1"/>
    <col min="7" max="7" width="14.75" style="343" customWidth="1"/>
    <col min="8" max="15" width="9" style="343" customWidth="1"/>
    <col min="16" max="16" width="15" style="343" bestFit="1" customWidth="1"/>
    <col min="17" max="17" width="12.375" style="343" bestFit="1" customWidth="1"/>
    <col min="18" max="16384" width="9" style="343"/>
  </cols>
  <sheetData>
    <row r="1" spans="1:18">
      <c r="B1" s="380"/>
      <c r="C1" s="381"/>
      <c r="D1" s="381"/>
      <c r="E1" s="381"/>
      <c r="F1" s="381"/>
      <c r="G1" s="381"/>
      <c r="H1" s="381"/>
      <c r="I1" s="381"/>
      <c r="J1" s="381"/>
      <c r="K1" s="381"/>
      <c r="L1" s="381"/>
      <c r="M1" s="381"/>
      <c r="N1" s="381"/>
      <c r="O1" s="381"/>
      <c r="P1" s="381"/>
      <c r="Q1" s="381"/>
      <c r="R1" s="381"/>
    </row>
    <row r="2" spans="1:18" ht="20.25">
      <c r="A2" s="679" t="s">
        <v>284</v>
      </c>
      <c r="B2" s="679"/>
      <c r="C2" s="679"/>
      <c r="D2" s="679"/>
      <c r="E2" s="679"/>
      <c r="F2" s="679"/>
      <c r="G2" s="679"/>
      <c r="H2" s="679"/>
      <c r="I2" s="679"/>
      <c r="J2" s="679"/>
      <c r="K2" s="679"/>
      <c r="L2" s="679"/>
      <c r="M2" s="679"/>
      <c r="N2" s="679"/>
      <c r="O2" s="381"/>
      <c r="P2" s="381"/>
      <c r="Q2" s="381"/>
      <c r="R2" s="381"/>
    </row>
    <row r="3" spans="1:18">
      <c r="A3" s="680" t="s">
        <v>283</v>
      </c>
      <c r="B3" s="680"/>
      <c r="C3" s="680"/>
      <c r="D3" s="680"/>
      <c r="E3" s="680"/>
      <c r="F3" s="680"/>
      <c r="G3" s="680"/>
      <c r="H3" s="680"/>
      <c r="I3" s="680"/>
      <c r="J3" s="680"/>
      <c r="K3" s="680"/>
      <c r="L3" s="680"/>
      <c r="M3" s="680"/>
      <c r="N3" s="680"/>
      <c r="O3" s="381"/>
      <c r="P3" s="381"/>
      <c r="Q3" s="381"/>
      <c r="R3" s="381"/>
    </row>
    <row r="4" spans="1:18">
      <c r="B4" s="381"/>
      <c r="C4" s="381"/>
      <c r="D4" s="382"/>
      <c r="E4" s="381"/>
      <c r="F4" s="381"/>
      <c r="G4" s="381"/>
      <c r="H4" s="381"/>
      <c r="I4" s="381"/>
      <c r="J4" s="381"/>
      <c r="K4" s="381"/>
      <c r="L4" s="381"/>
      <c r="M4" s="381"/>
      <c r="N4" s="381"/>
      <c r="O4" s="381"/>
      <c r="P4" s="381"/>
      <c r="Q4" s="381"/>
      <c r="R4" s="381"/>
    </row>
    <row r="5" spans="1:18">
      <c r="A5" s="383"/>
      <c r="B5" s="381"/>
      <c r="C5" s="381"/>
      <c r="D5" s="382"/>
      <c r="E5" s="381"/>
      <c r="F5" s="381"/>
      <c r="G5" s="381"/>
      <c r="H5" s="381"/>
      <c r="I5" s="381"/>
      <c r="J5" s="381"/>
      <c r="K5" s="381"/>
      <c r="L5" s="381"/>
      <c r="M5" s="381"/>
      <c r="N5" s="381"/>
      <c r="O5" s="381"/>
      <c r="P5" s="381"/>
      <c r="Q5" s="381"/>
      <c r="R5" s="381"/>
    </row>
    <row r="6" spans="1:18">
      <c r="B6" s="381"/>
      <c r="C6" s="381"/>
      <c r="D6" s="381"/>
      <c r="E6" s="381"/>
      <c r="F6" s="381"/>
      <c r="G6" s="381"/>
      <c r="H6" s="381"/>
      <c r="I6" s="381"/>
      <c r="J6" s="380" t="s">
        <v>285</v>
      </c>
      <c r="K6" s="381" t="s">
        <v>286</v>
      </c>
      <c r="L6" s="381"/>
      <c r="M6" s="381"/>
      <c r="N6" s="381"/>
      <c r="O6" s="381"/>
      <c r="P6" s="381"/>
      <c r="Q6" s="381"/>
      <c r="R6" s="381"/>
    </row>
    <row r="7" spans="1:18">
      <c r="B7" s="381"/>
      <c r="C7" s="381"/>
      <c r="D7" s="381"/>
      <c r="E7" s="381"/>
      <c r="F7" s="381"/>
      <c r="G7" s="381"/>
      <c r="H7" s="381"/>
      <c r="I7" s="381"/>
      <c r="J7" s="381"/>
      <c r="K7" s="381"/>
      <c r="L7" s="381"/>
      <c r="M7" s="381"/>
      <c r="N7" s="381"/>
      <c r="O7" s="381"/>
      <c r="P7" s="381"/>
      <c r="Q7" s="381"/>
      <c r="R7" s="381"/>
    </row>
    <row r="8" spans="1:18">
      <c r="A8" s="681" t="s">
        <v>287</v>
      </c>
      <c r="B8" s="681" t="s">
        <v>288</v>
      </c>
      <c r="C8" s="681"/>
      <c r="D8" s="684" t="s">
        <v>289</v>
      </c>
      <c r="E8" s="687" t="s">
        <v>290</v>
      </c>
      <c r="F8" s="687" t="s">
        <v>291</v>
      </c>
      <c r="G8" s="687" t="s">
        <v>292</v>
      </c>
      <c r="H8" s="672" t="s">
        <v>293</v>
      </c>
      <c r="I8" s="672"/>
      <c r="J8" s="674" t="s">
        <v>294</v>
      </c>
      <c r="K8" s="674"/>
      <c r="L8" s="674"/>
      <c r="M8" s="674"/>
      <c r="N8" s="675" t="s">
        <v>295</v>
      </c>
      <c r="O8" s="73"/>
      <c r="P8" s="381"/>
      <c r="Q8" s="381"/>
      <c r="R8" s="381"/>
    </row>
    <row r="9" spans="1:18">
      <c r="A9" s="682"/>
      <c r="B9" s="683"/>
      <c r="C9" s="683"/>
      <c r="D9" s="685"/>
      <c r="E9" s="688"/>
      <c r="F9" s="688"/>
      <c r="G9" s="688"/>
      <c r="H9" s="673"/>
      <c r="I9" s="673"/>
      <c r="J9" s="678" t="s">
        <v>296</v>
      </c>
      <c r="K9" s="678"/>
      <c r="L9" s="384" t="s">
        <v>297</v>
      </c>
      <c r="M9" s="385"/>
      <c r="N9" s="676"/>
      <c r="O9" s="73"/>
      <c r="P9" s="381"/>
      <c r="Q9" s="381"/>
      <c r="R9" s="381"/>
    </row>
    <row r="10" spans="1:18">
      <c r="A10" s="683"/>
      <c r="B10" s="386" t="s">
        <v>298</v>
      </c>
      <c r="C10" s="386" t="s">
        <v>299</v>
      </c>
      <c r="D10" s="686"/>
      <c r="E10" s="689"/>
      <c r="F10" s="689"/>
      <c r="G10" s="689"/>
      <c r="H10" s="386" t="s">
        <v>300</v>
      </c>
      <c r="I10" s="386" t="s">
        <v>301</v>
      </c>
      <c r="J10" s="386" t="s">
        <v>300</v>
      </c>
      <c r="K10" s="386" t="s">
        <v>301</v>
      </c>
      <c r="L10" s="386" t="s">
        <v>244</v>
      </c>
      <c r="M10" s="386" t="s">
        <v>245</v>
      </c>
      <c r="N10" s="677"/>
      <c r="O10" s="73"/>
      <c r="P10" s="381"/>
      <c r="Q10" s="381"/>
      <c r="R10" s="381"/>
    </row>
    <row r="11" spans="1:18">
      <c r="A11" s="387"/>
      <c r="B11" s="388"/>
      <c r="C11" s="388"/>
      <c r="D11" s="389" t="s">
        <v>302</v>
      </c>
      <c r="E11" s="390"/>
      <c r="F11" s="390"/>
      <c r="G11" s="390"/>
      <c r="H11" s="388"/>
      <c r="I11" s="388"/>
      <c r="J11" s="388"/>
      <c r="K11" s="388"/>
      <c r="L11" s="388"/>
      <c r="M11" s="388"/>
      <c r="N11" s="391"/>
      <c r="O11" s="73"/>
      <c r="P11" s="381"/>
      <c r="Q11" s="381"/>
      <c r="R11" s="381"/>
    </row>
    <row r="12" spans="1:18">
      <c r="A12" s="402"/>
      <c r="B12" s="398"/>
      <c r="C12" s="399"/>
      <c r="D12" s="403"/>
      <c r="E12" s="400"/>
      <c r="F12" s="404"/>
      <c r="G12" s="404"/>
      <c r="H12" s="405"/>
      <c r="I12" s="405"/>
      <c r="J12" s="405"/>
      <c r="K12" s="392"/>
      <c r="L12" s="392"/>
      <c r="M12" s="396"/>
      <c r="N12" s="396"/>
      <c r="P12" s="73"/>
      <c r="Q12" s="381"/>
      <c r="R12" s="381"/>
    </row>
    <row r="13" spans="1:18">
      <c r="A13" s="402"/>
      <c r="B13" s="398"/>
      <c r="C13" s="399"/>
      <c r="D13" s="403"/>
      <c r="E13" s="404"/>
      <c r="F13" s="404"/>
      <c r="G13" s="404"/>
      <c r="H13" s="405"/>
      <c r="I13" s="405"/>
      <c r="J13" s="405"/>
      <c r="K13" s="392"/>
      <c r="L13" s="392"/>
      <c r="M13" s="406"/>
      <c r="N13" s="396"/>
      <c r="P13" s="73"/>
      <c r="Q13" s="407"/>
      <c r="R13" s="381"/>
    </row>
    <row r="14" spans="1:18" s="397" customFormat="1" ht="14.25">
      <c r="A14" s="395"/>
      <c r="B14" s="393"/>
      <c r="C14" s="393"/>
      <c r="D14" s="394" t="s">
        <v>303</v>
      </c>
      <c r="E14" s="394">
        <f>BCKQKD!F28</f>
        <v>0</v>
      </c>
      <c r="F14" s="394"/>
      <c r="G14" s="40">
        <f>F14-E14</f>
        <v>0</v>
      </c>
      <c r="H14" s="393"/>
      <c r="I14" s="395"/>
      <c r="J14" s="395">
        <v>421</v>
      </c>
      <c r="K14" s="395">
        <v>3334</v>
      </c>
      <c r="L14" s="395">
        <v>821</v>
      </c>
      <c r="M14" s="401"/>
      <c r="N14" s="401" t="s">
        <v>313</v>
      </c>
      <c r="P14" s="56"/>
      <c r="Q14" s="380"/>
      <c r="R14" s="380"/>
    </row>
    <row r="15" spans="1:18">
      <c r="A15" s="402"/>
      <c r="B15" s="405"/>
      <c r="C15" s="408"/>
      <c r="D15" s="405"/>
      <c r="E15" s="404"/>
      <c r="F15" s="409"/>
      <c r="G15" s="404"/>
      <c r="H15" s="399"/>
      <c r="I15" s="395"/>
      <c r="J15" s="395"/>
      <c r="K15" s="395"/>
      <c r="L15" s="395"/>
      <c r="M15" s="401"/>
      <c r="N15" s="396"/>
      <c r="P15" s="73"/>
      <c r="Q15" s="381"/>
      <c r="R15" s="381"/>
    </row>
    <row r="16" spans="1:18">
      <c r="A16" s="402"/>
      <c r="B16" s="405"/>
      <c r="C16" s="408"/>
      <c r="D16" s="399"/>
      <c r="E16" s="400"/>
      <c r="F16" s="409"/>
      <c r="G16" s="400"/>
      <c r="H16" s="405"/>
      <c r="I16" s="395"/>
      <c r="J16" s="395"/>
      <c r="K16" s="395"/>
      <c r="L16" s="395"/>
      <c r="M16" s="396"/>
      <c r="N16" s="396"/>
      <c r="P16" s="73"/>
      <c r="Q16" s="381"/>
      <c r="R16" s="381"/>
    </row>
    <row r="17" spans="1:18">
      <c r="A17" s="402"/>
      <c r="B17" s="405"/>
      <c r="C17" s="408"/>
      <c r="D17" s="405"/>
      <c r="E17" s="404"/>
      <c r="F17" s="404"/>
      <c r="G17" s="409"/>
      <c r="H17" s="405"/>
      <c r="I17" s="395"/>
      <c r="J17" s="395"/>
      <c r="K17" s="395"/>
      <c r="L17" s="395"/>
      <c r="M17" s="396"/>
      <c r="N17" s="396"/>
      <c r="P17" s="73"/>
      <c r="Q17" s="381"/>
      <c r="R17" s="381"/>
    </row>
    <row r="18" spans="1:18">
      <c r="A18" s="402"/>
      <c r="B18" s="405"/>
      <c r="C18" s="408"/>
      <c r="D18" s="405"/>
      <c r="E18" s="404"/>
      <c r="F18" s="404"/>
      <c r="G18" s="409"/>
      <c r="H18" s="405"/>
      <c r="I18" s="395"/>
      <c r="J18" s="395"/>
      <c r="K18" s="395"/>
      <c r="L18" s="395"/>
      <c r="M18" s="396"/>
      <c r="N18" s="396"/>
      <c r="P18" s="73"/>
      <c r="Q18" s="381"/>
      <c r="R18" s="381"/>
    </row>
    <row r="19" spans="1:18">
      <c r="A19" s="402"/>
      <c r="B19" s="405"/>
      <c r="C19" s="408"/>
      <c r="D19" s="405"/>
      <c r="E19" s="404"/>
      <c r="F19" s="404"/>
      <c r="G19" s="409"/>
      <c r="H19" s="405"/>
      <c r="I19" s="395"/>
      <c r="J19" s="395"/>
      <c r="K19" s="395"/>
      <c r="L19" s="395"/>
      <c r="M19" s="396"/>
      <c r="N19" s="396"/>
      <c r="P19" s="73"/>
      <c r="Q19" s="381"/>
      <c r="R19" s="381"/>
    </row>
    <row r="20" spans="1:18">
      <c r="A20" s="402"/>
      <c r="B20" s="405"/>
      <c r="C20" s="408"/>
      <c r="D20" s="405"/>
      <c r="E20" s="404"/>
      <c r="F20" s="404"/>
      <c r="G20" s="409"/>
      <c r="H20" s="405"/>
      <c r="I20" s="395"/>
      <c r="J20" s="395"/>
      <c r="K20" s="395"/>
      <c r="L20" s="395"/>
      <c r="M20" s="396"/>
      <c r="N20" s="396"/>
      <c r="P20" s="73"/>
      <c r="Q20" s="381"/>
      <c r="R20" s="381"/>
    </row>
    <row r="21" spans="1:18">
      <c r="A21" s="386"/>
      <c r="B21" s="410"/>
      <c r="C21" s="411"/>
      <c r="D21" s="412"/>
      <c r="E21" s="413"/>
      <c r="F21" s="413"/>
      <c r="G21" s="414"/>
      <c r="H21" s="415"/>
      <c r="I21" s="415"/>
      <c r="J21" s="416"/>
      <c r="K21" s="415"/>
      <c r="L21" s="417"/>
      <c r="M21" s="417"/>
      <c r="N21" s="418"/>
      <c r="O21" s="73"/>
      <c r="P21" s="381"/>
      <c r="Q21" s="381"/>
      <c r="R21" s="381"/>
    </row>
    <row r="22" spans="1:18">
      <c r="E22" s="419"/>
      <c r="F22" s="419"/>
      <c r="G22" s="419"/>
    </row>
    <row r="23" spans="1:18">
      <c r="E23" s="419"/>
      <c r="F23" s="419"/>
      <c r="G23" s="419"/>
    </row>
    <row r="24" spans="1:18">
      <c r="E24" s="419"/>
      <c r="F24" s="419"/>
      <c r="G24" s="419"/>
    </row>
    <row r="25" spans="1:18">
      <c r="E25" s="419"/>
      <c r="F25" s="419"/>
      <c r="G25" s="419"/>
    </row>
    <row r="26" spans="1:18">
      <c r="E26" s="419"/>
      <c r="F26" s="419"/>
      <c r="G26" s="419"/>
    </row>
    <row r="27" spans="1:18">
      <c r="E27" s="419"/>
      <c r="F27" s="419"/>
      <c r="G27" s="419"/>
    </row>
    <row r="28" spans="1:18">
      <c r="E28" s="419"/>
      <c r="F28" s="419"/>
      <c r="G28" s="419"/>
    </row>
    <row r="29" spans="1:18">
      <c r="E29" s="419"/>
      <c r="F29" s="419"/>
      <c r="G29" s="419"/>
    </row>
  </sheetData>
  <mergeCells count="12">
    <mergeCell ref="F8:F10"/>
    <mergeCell ref="G8:G10"/>
    <mergeCell ref="H8:I9"/>
    <mergeCell ref="J8:M8"/>
    <mergeCell ref="N8:N10"/>
    <mergeCell ref="J9:K9"/>
    <mergeCell ref="A2:N2"/>
    <mergeCell ref="A3:N3"/>
    <mergeCell ref="A8:A10"/>
    <mergeCell ref="B8:C9"/>
    <mergeCell ref="D8:D10"/>
    <mergeCell ref="E8:E1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dimension ref="A1:X71"/>
  <sheetViews>
    <sheetView showGridLines="0" zoomScaleSheetLayoutView="100" workbookViewId="0">
      <selection activeCell="H82" sqref="H82"/>
    </sheetView>
  </sheetViews>
  <sheetFormatPr defaultRowHeight="15"/>
  <cols>
    <col min="1" max="1" width="3.125" style="290" customWidth="1"/>
    <col min="2" max="2" width="21.25" style="290" customWidth="1"/>
    <col min="3" max="3" width="12" style="19" customWidth="1"/>
    <col min="4" max="4" width="3.25" style="19" customWidth="1"/>
    <col min="5" max="5" width="7.875" style="19" customWidth="1"/>
    <col min="6" max="6" width="4.125" style="19" customWidth="1"/>
    <col min="7" max="7" width="2.5" style="19" customWidth="1"/>
    <col min="8" max="8" width="14.25" style="49" customWidth="1"/>
    <col min="9" max="9" width="0.25" style="49" customWidth="1"/>
    <col min="10" max="10" width="15.125" style="49" bestFit="1" customWidth="1"/>
    <col min="11" max="11" width="16.375" style="319" bestFit="1" customWidth="1"/>
    <col min="12" max="12" width="14.75" style="319" bestFit="1" customWidth="1"/>
    <col min="13" max="13" width="14.25" style="320" bestFit="1" customWidth="1"/>
    <col min="14" max="14" width="10.875" style="319" customWidth="1"/>
    <col min="15" max="15" width="12" style="320" bestFit="1" customWidth="1"/>
    <col min="16" max="16" width="10.5" style="19" bestFit="1" customWidth="1"/>
    <col min="17" max="16384" width="9" style="19"/>
  </cols>
  <sheetData>
    <row r="1" spans="1:24" ht="16.5" customHeight="1">
      <c r="A1" s="284" t="s">
        <v>320</v>
      </c>
      <c r="C1" s="290"/>
      <c r="H1" s="19"/>
      <c r="I1" s="19"/>
      <c r="J1" s="19"/>
      <c r="K1" s="19"/>
      <c r="L1" s="49"/>
      <c r="M1" s="49"/>
      <c r="N1" s="338"/>
      <c r="O1" s="319"/>
      <c r="P1" s="320"/>
      <c r="Q1" s="319"/>
      <c r="R1" s="320"/>
    </row>
    <row r="2" spans="1:24" ht="17.25" customHeight="1">
      <c r="A2" s="286" t="s">
        <v>321</v>
      </c>
      <c r="C2" s="290"/>
      <c r="H2" s="19"/>
      <c r="I2" s="19"/>
      <c r="J2" s="19"/>
      <c r="K2" s="19"/>
      <c r="L2" s="49"/>
      <c r="M2" s="49"/>
      <c r="N2" s="49"/>
      <c r="O2" s="319"/>
      <c r="P2" s="320"/>
      <c r="Q2" s="319"/>
      <c r="R2" s="320"/>
    </row>
    <row r="3" spans="1:24" ht="6.75" customHeight="1">
      <c r="A3" s="339"/>
      <c r="B3" s="339"/>
      <c r="C3" s="339"/>
      <c r="D3" s="340"/>
      <c r="E3" s="340"/>
      <c r="F3" s="340"/>
      <c r="G3" s="340"/>
      <c r="H3" s="340"/>
      <c r="I3" s="340"/>
      <c r="J3" s="340"/>
      <c r="K3" s="62"/>
      <c r="L3" s="72"/>
      <c r="M3" s="72"/>
      <c r="N3" s="72"/>
      <c r="O3" s="333"/>
      <c r="P3" s="320"/>
      <c r="Q3" s="319"/>
      <c r="R3" s="320"/>
    </row>
    <row r="4" spans="1:24" ht="6.75" customHeight="1">
      <c r="C4" s="290"/>
      <c r="D4" s="62"/>
      <c r="E4" s="62"/>
      <c r="F4" s="62"/>
      <c r="G4" s="62"/>
      <c r="H4" s="62"/>
      <c r="I4" s="62"/>
      <c r="J4" s="62"/>
      <c r="K4" s="62"/>
      <c r="L4" s="72"/>
      <c r="M4" s="72"/>
      <c r="N4" s="72"/>
      <c r="O4" s="333"/>
      <c r="P4" s="320"/>
      <c r="Q4" s="319"/>
      <c r="R4" s="320"/>
    </row>
    <row r="5" spans="1:24" ht="20.25">
      <c r="A5" s="693" t="s">
        <v>151</v>
      </c>
      <c r="B5" s="693"/>
      <c r="C5" s="693"/>
      <c r="D5" s="693"/>
      <c r="E5" s="693"/>
      <c r="F5" s="693"/>
      <c r="G5" s="693"/>
      <c r="H5" s="693"/>
      <c r="I5" s="693"/>
      <c r="J5" s="693"/>
      <c r="K5" s="62"/>
      <c r="L5" s="72"/>
      <c r="M5" s="72"/>
      <c r="N5" s="72"/>
      <c r="O5" s="333"/>
      <c r="P5" s="320"/>
      <c r="Q5" s="319"/>
      <c r="R5" s="320"/>
    </row>
    <row r="6" spans="1:24">
      <c r="A6" s="694" t="str">
        <f>'TM2 23'!A6:M6</f>
        <v>(Cho kỳ kế toán 06 tháng đầu năm 2015)</v>
      </c>
      <c r="B6" s="694"/>
      <c r="C6" s="694"/>
      <c r="D6" s="694"/>
      <c r="E6" s="694"/>
      <c r="F6" s="694"/>
      <c r="G6" s="694"/>
      <c r="H6" s="694"/>
      <c r="I6" s="694"/>
      <c r="J6" s="694"/>
      <c r="K6" s="62"/>
      <c r="L6" s="72"/>
      <c r="M6" s="72"/>
      <c r="N6" s="72"/>
      <c r="O6" s="333"/>
      <c r="P6" s="320"/>
      <c r="Q6" s="319"/>
      <c r="R6" s="320"/>
    </row>
    <row r="7" spans="1:24">
      <c r="C7" s="290"/>
      <c r="D7" s="62"/>
      <c r="E7" s="62"/>
      <c r="F7" s="62"/>
      <c r="G7" s="62"/>
      <c r="H7" s="62"/>
      <c r="I7" s="62"/>
      <c r="J7" s="62"/>
      <c r="K7" s="62"/>
      <c r="L7" s="72"/>
      <c r="M7" s="72"/>
      <c r="N7" s="72"/>
      <c r="O7" s="333"/>
      <c r="P7" s="320"/>
      <c r="Q7" s="319"/>
      <c r="R7" s="320"/>
    </row>
    <row r="8" spans="1:24">
      <c r="A8" s="1" t="s">
        <v>518</v>
      </c>
      <c r="B8" s="1" t="s">
        <v>517</v>
      </c>
      <c r="C8" s="290"/>
      <c r="D8" s="62"/>
      <c r="E8" s="62"/>
      <c r="F8" s="62"/>
      <c r="G8" s="62"/>
      <c r="H8" s="165" t="s">
        <v>48</v>
      </c>
      <c r="I8" s="166"/>
      <c r="J8" s="165" t="s">
        <v>51</v>
      </c>
      <c r="K8" s="166"/>
      <c r="L8" s="72"/>
      <c r="M8" s="72"/>
      <c r="N8" s="72"/>
      <c r="O8" s="333"/>
      <c r="P8" s="320"/>
      <c r="Q8" s="319"/>
      <c r="R8" s="320"/>
    </row>
    <row r="9" spans="1:24">
      <c r="A9" s="19"/>
      <c r="B9" s="19" t="s">
        <v>168</v>
      </c>
      <c r="C9" s="290"/>
      <c r="D9" s="62"/>
      <c r="E9" s="62"/>
      <c r="F9" s="62"/>
      <c r="G9" s="62"/>
      <c r="H9" s="332">
        <f>CDKT!D84</f>
        <v>3191752</v>
      </c>
      <c r="I9" s="62"/>
      <c r="J9" s="332">
        <f>CDKT!G84</f>
        <v>132750553</v>
      </c>
      <c r="K9" s="62"/>
      <c r="L9" s="72"/>
      <c r="M9" s="72"/>
      <c r="N9" s="72"/>
      <c r="O9" s="333"/>
      <c r="P9" s="320"/>
      <c r="Q9" s="319"/>
      <c r="R9" s="320"/>
    </row>
    <row r="10" spans="1:24" ht="15.75" thickBot="1">
      <c r="A10" s="351"/>
      <c r="B10" s="350" t="s">
        <v>155</v>
      </c>
      <c r="C10" s="290"/>
      <c r="D10" s="62"/>
      <c r="E10" s="62"/>
      <c r="F10" s="62"/>
      <c r="G10" s="62"/>
      <c r="H10" s="169">
        <f>H9</f>
        <v>3191752</v>
      </c>
      <c r="I10" s="111"/>
      <c r="J10" s="169">
        <f>J9</f>
        <v>132750553</v>
      </c>
      <c r="K10" s="318">
        <f>CDKT!D84</f>
        <v>3191752</v>
      </c>
      <c r="L10" s="111">
        <f>CDKT!G84</f>
        <v>132750553</v>
      </c>
      <c r="M10" s="72"/>
      <c r="N10" s="72"/>
      <c r="O10" s="333"/>
      <c r="P10" s="320"/>
      <c r="Q10" s="319"/>
      <c r="R10" s="320"/>
    </row>
    <row r="11" spans="1:24" ht="15.75" thickTop="1">
      <c r="A11" s="19"/>
      <c r="B11" s="19"/>
      <c r="C11" s="290"/>
      <c r="D11" s="62"/>
      <c r="E11" s="62"/>
      <c r="F11" s="62"/>
      <c r="G11" s="62"/>
      <c r="H11" s="62"/>
      <c r="I11" s="62"/>
      <c r="J11" s="62"/>
      <c r="K11" s="332">
        <f>K10-H10</f>
        <v>0</v>
      </c>
      <c r="L11" s="72">
        <f>L10-J10</f>
        <v>0</v>
      </c>
      <c r="M11" s="72"/>
      <c r="N11" s="72"/>
      <c r="O11" s="333"/>
      <c r="P11" s="320"/>
      <c r="Q11" s="319"/>
      <c r="R11" s="320"/>
    </row>
    <row r="12" spans="1:24">
      <c r="A12" s="1" t="s">
        <v>520</v>
      </c>
      <c r="B12" s="1" t="s">
        <v>519</v>
      </c>
      <c r="C12" s="290"/>
      <c r="D12" s="62"/>
      <c r="E12" s="62"/>
      <c r="F12" s="62"/>
      <c r="G12" s="62"/>
      <c r="H12" s="165" t="s">
        <v>48</v>
      </c>
      <c r="I12" s="166"/>
      <c r="J12" s="165" t="s">
        <v>51</v>
      </c>
      <c r="K12" s="62"/>
      <c r="L12" s="72"/>
      <c r="M12" s="72"/>
      <c r="N12" s="72"/>
      <c r="O12" s="333"/>
      <c r="P12" s="320"/>
      <c r="Q12" s="319"/>
      <c r="R12" s="320"/>
    </row>
    <row r="13" spans="1:24">
      <c r="B13" s="348" t="s">
        <v>279</v>
      </c>
      <c r="C13" s="290"/>
      <c r="D13" s="62"/>
      <c r="E13" s="62"/>
      <c r="F13" s="62"/>
      <c r="G13" s="62"/>
      <c r="H13" s="111">
        <f>SUM(H14:H14)</f>
        <v>0</v>
      </c>
      <c r="I13" s="62"/>
      <c r="J13" s="111">
        <f>SUM(J14:J14)</f>
        <v>19000000</v>
      </c>
      <c r="K13" s="62"/>
      <c r="L13" s="72"/>
      <c r="M13" s="72"/>
      <c r="N13" s="72"/>
      <c r="O13" s="333"/>
      <c r="P13" s="320"/>
      <c r="Q13" s="319"/>
      <c r="R13" s="320"/>
    </row>
    <row r="14" spans="1:24">
      <c r="A14" s="347"/>
      <c r="B14" s="444" t="s">
        <v>350</v>
      </c>
      <c r="C14" s="290"/>
      <c r="D14" s="62"/>
      <c r="E14" s="62"/>
      <c r="F14" s="62"/>
      <c r="G14" s="62"/>
      <c r="I14" s="62"/>
      <c r="J14" s="49">
        <v>19000000</v>
      </c>
      <c r="K14" s="68"/>
      <c r="L14" s="72"/>
      <c r="N14" s="72"/>
      <c r="O14" s="333"/>
      <c r="P14" s="320"/>
      <c r="Q14" s="319"/>
      <c r="R14" s="320"/>
    </row>
    <row r="15" spans="1:24" ht="15.75" thickBot="1">
      <c r="A15" s="351"/>
      <c r="B15" s="350" t="s">
        <v>155</v>
      </c>
      <c r="C15" s="290"/>
      <c r="D15" s="62"/>
      <c r="E15" s="62"/>
      <c r="F15" s="62"/>
      <c r="G15" s="62"/>
      <c r="H15" s="169">
        <f>H13</f>
        <v>0</v>
      </c>
      <c r="I15" s="111"/>
      <c r="J15" s="169">
        <f>J13</f>
        <v>19000000</v>
      </c>
      <c r="K15" s="318">
        <f>CDKT!D85</f>
        <v>0</v>
      </c>
      <c r="L15" s="111">
        <f>CDKT!G85</f>
        <v>19000000</v>
      </c>
      <c r="M15" s="72"/>
      <c r="N15" s="72"/>
      <c r="O15" s="333"/>
      <c r="P15" s="320"/>
      <c r="Q15" s="319"/>
      <c r="R15" s="320"/>
    </row>
    <row r="16" spans="1:24" s="320" customFormat="1" ht="15.75" thickTop="1">
      <c r="A16" s="290"/>
      <c r="B16" s="290"/>
      <c r="C16" s="19"/>
      <c r="D16" s="19"/>
      <c r="E16" s="19"/>
      <c r="F16" s="19"/>
      <c r="G16" s="19"/>
      <c r="H16" s="20"/>
      <c r="I16" s="20"/>
      <c r="J16" s="20"/>
      <c r="K16" s="332">
        <f>K15-H15</f>
        <v>0</v>
      </c>
      <c r="L16" s="72">
        <f>L15-J15</f>
        <v>0</v>
      </c>
      <c r="N16" s="319"/>
      <c r="P16" s="19"/>
      <c r="Q16" s="19"/>
      <c r="R16" s="19"/>
      <c r="S16" s="19"/>
      <c r="T16" s="19"/>
      <c r="U16" s="19"/>
      <c r="V16" s="19"/>
      <c r="W16" s="19"/>
      <c r="X16" s="19"/>
    </row>
    <row r="17" spans="1:15" s="1" customFormat="1" ht="14.25">
      <c r="A17" s="284" t="s">
        <v>522</v>
      </c>
      <c r="B17" s="284" t="s">
        <v>521</v>
      </c>
      <c r="H17" s="165" t="s">
        <v>48</v>
      </c>
      <c r="I17" s="166"/>
      <c r="J17" s="165" t="s">
        <v>51</v>
      </c>
      <c r="K17" s="327"/>
      <c r="L17" s="327"/>
      <c r="M17" s="317"/>
      <c r="N17" s="327"/>
      <c r="O17" s="317"/>
    </row>
    <row r="18" spans="1:15" s="1" customFormat="1" ht="14.25">
      <c r="B18" s="284" t="s">
        <v>280</v>
      </c>
      <c r="H18" s="113">
        <f>SUM(H19:H21)</f>
        <v>764495630</v>
      </c>
      <c r="I18" s="113"/>
      <c r="J18" s="113">
        <f>SUM(J19:J21)</f>
        <v>826450438</v>
      </c>
      <c r="K18" s="327"/>
      <c r="L18" s="327"/>
      <c r="M18" s="317"/>
      <c r="N18" s="327"/>
      <c r="O18" s="317"/>
    </row>
    <row r="19" spans="1:15">
      <c r="B19" s="173" t="s">
        <v>169</v>
      </c>
      <c r="J19" s="49">
        <v>21194108</v>
      </c>
      <c r="K19" s="68"/>
    </row>
    <row r="20" spans="1:15">
      <c r="B20" s="173" t="s">
        <v>351</v>
      </c>
      <c r="H20" s="49">
        <v>648097170</v>
      </c>
      <c r="J20" s="49">
        <v>668125870</v>
      </c>
      <c r="K20" s="68"/>
    </row>
    <row r="21" spans="1:15">
      <c r="B21" s="173" t="s">
        <v>156</v>
      </c>
      <c r="H21" s="49">
        <v>116398460</v>
      </c>
      <c r="J21" s="49">
        <v>137130460</v>
      </c>
      <c r="K21" s="370"/>
    </row>
    <row r="22" spans="1:15" s="1" customFormat="1" thickBot="1">
      <c r="A22" s="351"/>
      <c r="B22" s="350" t="s">
        <v>155</v>
      </c>
      <c r="C22" s="74"/>
      <c r="D22" s="113"/>
      <c r="E22" s="113"/>
      <c r="F22" s="113"/>
      <c r="G22" s="113"/>
      <c r="H22" s="169">
        <f>H18</f>
        <v>764495630</v>
      </c>
      <c r="I22" s="111"/>
      <c r="J22" s="169">
        <f>J18</f>
        <v>826450438</v>
      </c>
      <c r="K22" s="327">
        <f>CDKT!D89</f>
        <v>764495630</v>
      </c>
      <c r="L22" s="327">
        <f>CDKT!G89</f>
        <v>826450438</v>
      </c>
      <c r="M22" s="317"/>
      <c r="N22" s="327"/>
      <c r="O22" s="317"/>
    </row>
    <row r="23" spans="1:15" ht="12" customHeight="1" thickTop="1">
      <c r="B23" s="173"/>
      <c r="K23" s="319">
        <f>K22-H22</f>
        <v>0</v>
      </c>
      <c r="L23" s="319">
        <f>L22-J22</f>
        <v>0</v>
      </c>
    </row>
    <row r="24" spans="1:15" ht="16.5" customHeight="1">
      <c r="B24" s="284" t="s">
        <v>570</v>
      </c>
      <c r="H24" s="165" t="s">
        <v>48</v>
      </c>
      <c r="I24" s="166"/>
      <c r="J24" s="165" t="s">
        <v>51</v>
      </c>
      <c r="K24" s="370"/>
    </row>
    <row r="25" spans="1:15" ht="16.5" customHeight="1">
      <c r="B25" s="173" t="s">
        <v>569</v>
      </c>
      <c r="J25" s="49">
        <v>2239500</v>
      </c>
      <c r="K25" s="370"/>
    </row>
    <row r="26" spans="1:15" s="1" customFormat="1" ht="16.5" customHeight="1" thickBot="1">
      <c r="A26" s="351"/>
      <c r="B26" s="350" t="s">
        <v>155</v>
      </c>
      <c r="C26" s="74"/>
      <c r="D26" s="113"/>
      <c r="E26" s="113"/>
      <c r="F26" s="113"/>
      <c r="G26" s="113"/>
      <c r="H26" s="169">
        <f>SUM(H25)</f>
        <v>0</v>
      </c>
      <c r="I26" s="111"/>
      <c r="J26" s="169">
        <f>SUM(J25)</f>
        <v>2239500</v>
      </c>
      <c r="K26" s="327">
        <f>CDKT!D93</f>
        <v>0</v>
      </c>
      <c r="L26" s="327">
        <f>CDKT!G100</f>
        <v>2239500</v>
      </c>
      <c r="M26" s="317"/>
      <c r="N26" s="327"/>
      <c r="O26" s="317"/>
    </row>
    <row r="27" spans="1:15" ht="16.5" customHeight="1" thickTop="1">
      <c r="B27" s="173"/>
      <c r="L27" s="319">
        <f>L26-J26</f>
        <v>0</v>
      </c>
    </row>
    <row r="28" spans="1:15" s="1" customFormat="1" ht="14.25">
      <c r="A28" s="284" t="s">
        <v>627</v>
      </c>
      <c r="B28" s="284" t="s">
        <v>523</v>
      </c>
      <c r="H28" s="165" t="s">
        <v>48</v>
      </c>
      <c r="I28" s="166"/>
      <c r="J28" s="165" t="s">
        <v>51</v>
      </c>
      <c r="K28" s="327"/>
      <c r="L28" s="327"/>
      <c r="M28" s="317"/>
      <c r="N28" s="327"/>
      <c r="O28" s="317"/>
    </row>
    <row r="29" spans="1:15">
      <c r="B29" s="293" t="s">
        <v>170</v>
      </c>
      <c r="H29" s="49">
        <v>252034</v>
      </c>
      <c r="J29" s="49">
        <v>4452034</v>
      </c>
    </row>
    <row r="30" spans="1:15">
      <c r="B30" s="293" t="s">
        <v>171</v>
      </c>
      <c r="H30" s="49">
        <v>6322</v>
      </c>
      <c r="J30" s="49">
        <v>8006322</v>
      </c>
    </row>
    <row r="31" spans="1:15" s="1" customFormat="1" thickBot="1">
      <c r="A31" s="351"/>
      <c r="B31" s="350" t="s">
        <v>155</v>
      </c>
      <c r="C31" s="74"/>
      <c r="D31" s="113"/>
      <c r="E31" s="113"/>
      <c r="F31" s="113"/>
      <c r="G31" s="113"/>
      <c r="H31" s="169">
        <f>SUM(H29:H30)</f>
        <v>258356</v>
      </c>
      <c r="I31" s="111"/>
      <c r="J31" s="169">
        <f>SUM(J29:J30)</f>
        <v>12458356</v>
      </c>
      <c r="K31" s="327">
        <f>CDKT!D92</f>
        <v>258356</v>
      </c>
      <c r="L31" s="327">
        <f>CDKT!G92</f>
        <v>12458356</v>
      </c>
      <c r="M31" s="317"/>
      <c r="N31" s="327"/>
      <c r="O31" s="317"/>
    </row>
    <row r="32" spans="1:15" ht="15.75" thickTop="1">
      <c r="B32" s="293"/>
      <c r="K32" s="319">
        <f>K31-H31</f>
        <v>0</v>
      </c>
      <c r="L32" s="319">
        <f>L31-J31</f>
        <v>0</v>
      </c>
    </row>
    <row r="33" spans="2:2">
      <c r="B33" s="173"/>
    </row>
    <row r="34" spans="2:2">
      <c r="B34" s="173"/>
    </row>
    <row r="35" spans="2:2">
      <c r="B35" s="173"/>
    </row>
    <row r="36" spans="2:2">
      <c r="B36" s="173"/>
    </row>
    <row r="37" spans="2:2">
      <c r="B37" s="173"/>
    </row>
    <row r="38" spans="2:2">
      <c r="B38" s="173"/>
    </row>
    <row r="39" spans="2:2">
      <c r="B39" s="173"/>
    </row>
    <row r="40" spans="2:2">
      <c r="B40" s="173"/>
    </row>
    <row r="41" spans="2:2">
      <c r="B41" s="173"/>
    </row>
    <row r="42" spans="2:2">
      <c r="B42" s="173"/>
    </row>
    <row r="43" spans="2:2">
      <c r="B43" s="173"/>
    </row>
    <row r="44" spans="2:2">
      <c r="B44" s="173"/>
    </row>
    <row r="45" spans="2:2">
      <c r="B45" s="173"/>
    </row>
    <row r="46" spans="2:2">
      <c r="B46" s="173"/>
    </row>
    <row r="47" spans="2:2">
      <c r="B47" s="173"/>
    </row>
    <row r="48" spans="2:2">
      <c r="B48" s="173"/>
    </row>
    <row r="49" spans="2:2">
      <c r="B49" s="173"/>
    </row>
    <row r="50" spans="2:2">
      <c r="B50" s="173"/>
    </row>
    <row r="51" spans="2:2">
      <c r="B51" s="173"/>
    </row>
    <row r="52" spans="2:2">
      <c r="B52" s="173"/>
    </row>
    <row r="53" spans="2:2">
      <c r="B53" s="173"/>
    </row>
    <row r="54" spans="2:2">
      <c r="B54" s="173"/>
    </row>
    <row r="55" spans="2:2">
      <c r="B55" s="173"/>
    </row>
    <row r="56" spans="2:2">
      <c r="B56" s="173"/>
    </row>
    <row r="57" spans="2:2">
      <c r="B57" s="173"/>
    </row>
    <row r="58" spans="2:2">
      <c r="B58" s="173"/>
    </row>
    <row r="59" spans="2:2">
      <c r="B59" s="173"/>
    </row>
    <row r="60" spans="2:2">
      <c r="B60" s="173"/>
    </row>
    <row r="61" spans="2:2">
      <c r="B61" s="173"/>
    </row>
    <row r="62" spans="2:2">
      <c r="B62" s="173"/>
    </row>
    <row r="63" spans="2:2">
      <c r="B63" s="173"/>
    </row>
    <row r="64" spans="2:2">
      <c r="B64" s="173"/>
    </row>
    <row r="65" spans="2:2">
      <c r="B65" s="173"/>
    </row>
    <row r="66" spans="2:2">
      <c r="B66" s="173"/>
    </row>
    <row r="67" spans="2:2">
      <c r="B67" s="173"/>
    </row>
    <row r="68" spans="2:2">
      <c r="B68" s="173"/>
    </row>
    <row r="69" spans="2:2">
      <c r="B69" s="173"/>
    </row>
    <row r="70" spans="2:2">
      <c r="B70" s="173"/>
    </row>
    <row r="71" spans="2:2">
      <c r="B71" s="173"/>
    </row>
  </sheetData>
  <dataConsolidate/>
  <mergeCells count="2">
    <mergeCell ref="A5:J5"/>
    <mergeCell ref="A6:J6"/>
  </mergeCells>
  <conditionalFormatting sqref="H16:J16 L1:N13 L15:N15">
    <cfRule type="cellIs" dxfId="23" priority="64" stopIfTrue="1" operator="between">
      <formula>-0.5</formula>
      <formula>0.5</formula>
    </cfRule>
  </conditionalFormatting>
  <conditionalFormatting sqref="H17:J17">
    <cfRule type="cellIs" dxfId="22" priority="14" stopIfTrue="1" operator="between">
      <formula>-0.5</formula>
      <formula>0.5</formula>
    </cfRule>
  </conditionalFormatting>
  <conditionalFormatting sqref="L14 N14">
    <cfRule type="cellIs" dxfId="21" priority="15" stopIfTrue="1" operator="between">
      <formula>-0.5</formula>
      <formula>0.5</formula>
    </cfRule>
  </conditionalFormatting>
  <conditionalFormatting sqref="H22:J22">
    <cfRule type="cellIs" dxfId="20" priority="13" stopIfTrue="1" operator="between">
      <formula>-0.5</formula>
      <formula>0.5</formula>
    </cfRule>
  </conditionalFormatting>
  <conditionalFormatting sqref="H31:J31">
    <cfRule type="cellIs" dxfId="19" priority="11" stopIfTrue="1" operator="between">
      <formula>-0.5</formula>
      <formula>0.5</formula>
    </cfRule>
  </conditionalFormatting>
  <conditionalFormatting sqref="H28:J28">
    <cfRule type="cellIs" dxfId="18" priority="12" stopIfTrue="1" operator="between">
      <formula>-0.5</formula>
      <formula>0.5</formula>
    </cfRule>
  </conditionalFormatting>
  <conditionalFormatting sqref="H10:J10">
    <cfRule type="cellIs" dxfId="17" priority="6" stopIfTrue="1" operator="between">
      <formula>-0.5</formula>
      <formula>0.5</formula>
    </cfRule>
  </conditionalFormatting>
  <conditionalFormatting sqref="H5:J5">
    <cfRule type="cellIs" dxfId="16" priority="5" stopIfTrue="1" operator="between">
      <formula>-0.5</formula>
      <formula>0.5</formula>
    </cfRule>
  </conditionalFormatting>
  <conditionalFormatting sqref="K8">
    <cfRule type="cellIs" dxfId="15" priority="10" stopIfTrue="1" operator="between">
      <formula>-0.5</formula>
      <formula>0.5</formula>
    </cfRule>
  </conditionalFormatting>
  <conditionalFormatting sqref="H8:J8">
    <cfRule type="cellIs" dxfId="14" priority="9" stopIfTrue="1" operator="between">
      <formula>-0.5</formula>
      <formula>0.5</formula>
    </cfRule>
  </conditionalFormatting>
  <conditionalFormatting sqref="H12:J12">
    <cfRule type="cellIs" dxfId="13" priority="8" stopIfTrue="1" operator="between">
      <formula>-0.5</formula>
      <formula>0.5</formula>
    </cfRule>
  </conditionalFormatting>
  <conditionalFormatting sqref="H15:J15">
    <cfRule type="cellIs" dxfId="12" priority="7" stopIfTrue="1" operator="between">
      <formula>-0.5</formula>
      <formula>0.5</formula>
    </cfRule>
  </conditionalFormatting>
  <conditionalFormatting sqref="L16">
    <cfRule type="cellIs" dxfId="11" priority="4" stopIfTrue="1" operator="between">
      <formula>-0.5</formula>
      <formula>0.5</formula>
    </cfRule>
  </conditionalFormatting>
  <conditionalFormatting sqref="H6:J6">
    <cfRule type="cellIs" dxfId="10" priority="3" stopIfTrue="1" operator="between">
      <formula>-0.5</formula>
      <formula>0.5</formula>
    </cfRule>
  </conditionalFormatting>
  <conditionalFormatting sqref="H26:J26">
    <cfRule type="cellIs" dxfId="9" priority="2" stopIfTrue="1" operator="between">
      <formula>-0.5</formula>
      <formula>0.5</formula>
    </cfRule>
  </conditionalFormatting>
  <conditionalFormatting sqref="H24:J24">
    <cfRule type="cellIs" dxfId="8" priority="1" stopIfTrue="1" operator="between">
      <formula>-0.5</formula>
      <formula>0.5</formula>
    </cfRule>
  </conditionalFormatting>
  <pageMargins left="0.59055118110236204" right="0.33" top="0.47244094488188998" bottom="0.43307086614173201" header="0.31496062992126" footer="0.196850393700787"/>
  <pageSetup paperSize="9" firstPageNumber="24" orientation="portrait" useFirstPageNumber="1" r:id="rId1"/>
  <headerFooter>
    <oddFooter>&amp;C&amp;P</oddFooter>
  </headerFooter>
  <drawing r:id="rId2"/>
</worksheet>
</file>

<file path=xl/worksheets/sheet11.xml><?xml version="1.0" encoding="utf-8"?>
<worksheet xmlns="http://schemas.openxmlformats.org/spreadsheetml/2006/main" xmlns:r="http://schemas.openxmlformats.org/officeDocument/2006/relationships">
  <dimension ref="A1:J35"/>
  <sheetViews>
    <sheetView showGridLines="0" zoomScaleSheetLayoutView="100" workbookViewId="0">
      <selection activeCell="H82" sqref="H82"/>
    </sheetView>
  </sheetViews>
  <sheetFormatPr defaultRowHeight="17.25"/>
  <cols>
    <col min="1" max="1" width="22.75" customWidth="1"/>
    <col min="2" max="2" width="5" customWidth="1"/>
    <col min="3" max="3" width="17.25" customWidth="1"/>
    <col min="4" max="4" width="16.75" customWidth="1"/>
    <col min="5" max="5" width="18" customWidth="1"/>
    <col min="6" max="6" width="17.625" customWidth="1"/>
    <col min="7" max="7" width="18.5" customWidth="1"/>
    <col min="8" max="8" width="18.125" customWidth="1"/>
    <col min="9" max="10" width="15.75" bestFit="1" customWidth="1"/>
  </cols>
  <sheetData>
    <row r="1" spans="1:10">
      <c r="A1" s="284" t="s">
        <v>320</v>
      </c>
      <c r="B1" s="202"/>
      <c r="C1" s="202"/>
      <c r="D1" s="202"/>
      <c r="E1" s="202"/>
      <c r="F1" s="202"/>
      <c r="G1" s="202"/>
      <c r="H1" s="202"/>
      <c r="I1" s="203"/>
      <c r="J1" s="203"/>
    </row>
    <row r="2" spans="1:10">
      <c r="A2" s="286" t="s">
        <v>321</v>
      </c>
      <c r="B2" s="202"/>
      <c r="C2" s="202"/>
      <c r="D2" s="202"/>
      <c r="E2" s="202"/>
      <c r="F2" s="202"/>
      <c r="G2" s="202"/>
      <c r="H2" s="202"/>
      <c r="I2" s="203"/>
      <c r="J2" s="203"/>
    </row>
    <row r="3" spans="1:10" ht="3.75" customHeight="1">
      <c r="A3" s="734"/>
      <c r="B3" s="734"/>
      <c r="C3" s="734"/>
      <c r="D3" s="734"/>
      <c r="E3" s="734"/>
      <c r="F3" s="734"/>
      <c r="G3" s="734"/>
      <c r="H3" s="734"/>
      <c r="I3" s="203"/>
      <c r="J3" s="203"/>
    </row>
    <row r="4" spans="1:10" ht="6.75" customHeight="1">
      <c r="A4" s="204"/>
      <c r="B4" s="204"/>
      <c r="C4" s="204"/>
      <c r="D4" s="204"/>
      <c r="E4" s="204"/>
      <c r="F4" s="204"/>
      <c r="G4" s="204"/>
      <c r="H4" s="204"/>
      <c r="I4" s="203"/>
      <c r="J4" s="203"/>
    </row>
    <row r="5" spans="1:10" ht="23.25" customHeight="1">
      <c r="A5" s="693" t="s">
        <v>151</v>
      </c>
      <c r="B5" s="693"/>
      <c r="C5" s="693"/>
      <c r="D5" s="693"/>
      <c r="E5" s="693"/>
      <c r="F5" s="693"/>
      <c r="G5" s="693"/>
      <c r="H5" s="693"/>
      <c r="I5" s="203"/>
      <c r="J5" s="203"/>
    </row>
    <row r="6" spans="1:10" ht="16.5" customHeight="1">
      <c r="A6" s="694" t="str">
        <f>'TM4 24'!A6:J6</f>
        <v>(Cho kỳ kế toán 06 tháng đầu năm 2015)</v>
      </c>
      <c r="B6" s="694"/>
      <c r="C6" s="694"/>
      <c r="D6" s="694"/>
      <c r="E6" s="694"/>
      <c r="F6" s="694"/>
      <c r="G6" s="694"/>
      <c r="H6" s="694"/>
      <c r="I6" s="361"/>
      <c r="J6" s="361"/>
    </row>
    <row r="7" spans="1:10" ht="7.5" customHeight="1">
      <c r="A7" s="204"/>
      <c r="B7" s="204"/>
      <c r="C7" s="204"/>
      <c r="D7" s="204"/>
      <c r="E7" s="204"/>
      <c r="F7" s="204"/>
      <c r="G7" s="204"/>
      <c r="H7" s="204"/>
      <c r="I7" s="203"/>
      <c r="J7" s="203"/>
    </row>
    <row r="8" spans="1:10">
      <c r="A8" s="175" t="s">
        <v>628</v>
      </c>
      <c r="B8" s="123"/>
      <c r="C8" s="123"/>
      <c r="D8" s="123"/>
      <c r="E8" s="123"/>
      <c r="F8" s="123"/>
      <c r="G8" s="124"/>
      <c r="H8" s="124"/>
      <c r="I8" s="203"/>
      <c r="J8" s="203"/>
    </row>
    <row r="9" spans="1:10">
      <c r="A9" s="175" t="s">
        <v>172</v>
      </c>
      <c r="B9" s="123"/>
      <c r="C9" s="123"/>
      <c r="D9" s="123"/>
      <c r="E9" s="123"/>
      <c r="F9" s="123"/>
      <c r="G9" s="124"/>
      <c r="H9" s="163" t="s">
        <v>0</v>
      </c>
      <c r="I9" s="203"/>
      <c r="J9" s="203"/>
    </row>
    <row r="10" spans="1:10" ht="5.25" customHeight="1" thickBot="1">
      <c r="A10" s="175"/>
      <c r="B10" s="123"/>
      <c r="C10" s="123"/>
      <c r="D10" s="123"/>
      <c r="E10" s="123"/>
      <c r="F10" s="123"/>
      <c r="G10" s="124"/>
      <c r="H10" s="123"/>
      <c r="I10" s="203"/>
      <c r="J10" s="203"/>
    </row>
    <row r="11" spans="1:10" ht="18" thickTop="1">
      <c r="A11" s="744"/>
      <c r="B11" s="745"/>
      <c r="C11" s="741" t="s">
        <v>242</v>
      </c>
      <c r="D11" s="742"/>
      <c r="E11" s="742"/>
      <c r="F11" s="742"/>
      <c r="G11" s="742"/>
      <c r="H11" s="743"/>
      <c r="I11" s="203"/>
      <c r="J11" s="203"/>
    </row>
    <row r="12" spans="1:10" ht="47.25" customHeight="1">
      <c r="A12" s="735"/>
      <c r="B12" s="736"/>
      <c r="C12" s="335" t="s">
        <v>178</v>
      </c>
      <c r="D12" s="335" t="s">
        <v>173</v>
      </c>
      <c r="E12" s="335" t="s">
        <v>179</v>
      </c>
      <c r="F12" s="335" t="s">
        <v>352</v>
      </c>
      <c r="G12" s="336" t="s">
        <v>180</v>
      </c>
      <c r="H12" s="337" t="s">
        <v>163</v>
      </c>
      <c r="I12" s="203"/>
      <c r="J12" s="203"/>
    </row>
    <row r="13" spans="1:10" ht="14.25" customHeight="1">
      <c r="A13" s="737" t="s">
        <v>174</v>
      </c>
      <c r="B13" s="738"/>
      <c r="C13" s="427">
        <v>1</v>
      </c>
      <c r="D13" s="427">
        <v>2</v>
      </c>
      <c r="E13" s="427">
        <v>3</v>
      </c>
      <c r="F13" s="668" t="s">
        <v>8</v>
      </c>
      <c r="G13" s="668" t="s">
        <v>9</v>
      </c>
      <c r="H13" s="669" t="s">
        <v>10</v>
      </c>
      <c r="I13" s="203"/>
      <c r="J13" s="203"/>
    </row>
    <row r="14" spans="1:10" s="206" customFormat="1">
      <c r="A14" s="739" t="s">
        <v>528</v>
      </c>
      <c r="B14" s="740"/>
      <c r="C14" s="208">
        <v>92418010000</v>
      </c>
      <c r="D14" s="208">
        <v>55260000</v>
      </c>
      <c r="E14" s="208">
        <v>591892544</v>
      </c>
      <c r="F14" s="208">
        <v>1113667214</v>
      </c>
      <c r="G14" s="208">
        <v>-22070986722</v>
      </c>
      <c r="H14" s="211">
        <f>SUM(C14:G14)</f>
        <v>72107843036</v>
      </c>
      <c r="I14" s="205"/>
      <c r="J14" s="205"/>
    </row>
    <row r="15" spans="1:10" s="206" customFormat="1" ht="14.25" customHeight="1">
      <c r="A15" s="733" t="s">
        <v>524</v>
      </c>
      <c r="B15" s="732"/>
      <c r="C15" s="71"/>
      <c r="D15" s="207"/>
      <c r="E15" s="208"/>
      <c r="F15" s="208"/>
      <c r="G15" s="208"/>
      <c r="H15" s="209">
        <f>SUM(C15:G15)</f>
        <v>0</v>
      </c>
      <c r="I15" s="205"/>
      <c r="J15" s="205"/>
    </row>
    <row r="16" spans="1:10" s="206" customFormat="1" ht="14.25" customHeight="1">
      <c r="A16" s="731" t="s">
        <v>525</v>
      </c>
      <c r="B16" s="732"/>
      <c r="C16" s="207"/>
      <c r="D16" s="207"/>
      <c r="E16" s="207"/>
      <c r="F16" s="207"/>
      <c r="G16" s="207">
        <v>6991481177</v>
      </c>
      <c r="H16" s="209">
        <f>SUM(C16:G16)</f>
        <v>6991481177</v>
      </c>
      <c r="I16" s="205"/>
      <c r="J16" s="205"/>
    </row>
    <row r="17" spans="1:10" s="206" customFormat="1" ht="14.25" customHeight="1">
      <c r="A17" s="731" t="s">
        <v>175</v>
      </c>
      <c r="B17" s="732"/>
      <c r="C17" s="207"/>
      <c r="D17" s="207"/>
      <c r="E17" s="210"/>
      <c r="F17" s="71"/>
      <c r="G17" s="207"/>
      <c r="H17" s="209">
        <f>SUM(C17:G17)</f>
        <v>0</v>
      </c>
      <c r="I17" s="205"/>
      <c r="J17" s="205"/>
    </row>
    <row r="18" spans="1:10" s="206" customFormat="1" ht="14.25" customHeight="1">
      <c r="A18" s="731" t="s">
        <v>526</v>
      </c>
      <c r="B18" s="732"/>
      <c r="C18" s="207"/>
      <c r="D18" s="207"/>
      <c r="E18" s="210"/>
      <c r="F18" s="207"/>
      <c r="G18" s="207"/>
      <c r="H18" s="209">
        <f>SUM(C18:G18)</f>
        <v>0</v>
      </c>
      <c r="I18" s="205"/>
      <c r="J18" s="205"/>
    </row>
    <row r="19" spans="1:10" s="206" customFormat="1" ht="14.25" customHeight="1">
      <c r="A19" s="731" t="s">
        <v>527</v>
      </c>
      <c r="B19" s="732"/>
      <c r="C19" s="207"/>
      <c r="D19" s="207"/>
      <c r="E19" s="210"/>
      <c r="F19" s="207"/>
      <c r="G19" s="207"/>
      <c r="H19" s="209"/>
      <c r="I19" s="205"/>
      <c r="J19" s="205"/>
    </row>
    <row r="20" spans="1:10" s="206" customFormat="1" ht="14.25" customHeight="1">
      <c r="A20" s="731" t="s">
        <v>176</v>
      </c>
      <c r="B20" s="732"/>
      <c r="C20" s="207"/>
      <c r="D20" s="207"/>
      <c r="E20" s="210"/>
      <c r="F20" s="207"/>
      <c r="G20" s="207"/>
      <c r="H20" s="209">
        <f>SUM(C20:G20)</f>
        <v>0</v>
      </c>
      <c r="I20" s="205"/>
      <c r="J20" s="205"/>
    </row>
    <row r="21" spans="1:10" s="354" customFormat="1" ht="18">
      <c r="A21" s="729" t="s">
        <v>529</v>
      </c>
      <c r="B21" s="730"/>
      <c r="C21" s="355">
        <v>92418010000</v>
      </c>
      <c r="D21" s="355">
        <v>55260000</v>
      </c>
      <c r="E21" s="355">
        <v>591892544</v>
      </c>
      <c r="F21" s="355">
        <v>1113667214</v>
      </c>
      <c r="G21" s="355">
        <f>SUM(G14:G20)</f>
        <v>-15079505545</v>
      </c>
      <c r="H21" s="356">
        <f>SUM(C21:G21)</f>
        <v>79099324213</v>
      </c>
      <c r="I21" s="352"/>
      <c r="J21" s="353"/>
    </row>
    <row r="22" spans="1:10" s="354" customFormat="1" ht="18">
      <c r="A22" s="729" t="s">
        <v>177</v>
      </c>
      <c r="B22" s="730"/>
      <c r="C22" s="355">
        <v>92418010000</v>
      </c>
      <c r="D22" s="355">
        <v>55260000</v>
      </c>
      <c r="E22" s="355">
        <v>591892544</v>
      </c>
      <c r="F22" s="355">
        <v>1113667214</v>
      </c>
      <c r="G22" s="355">
        <v>-11733785736.515863</v>
      </c>
      <c r="H22" s="356">
        <f>SUM(C22:G22)</f>
        <v>82445044021.484131</v>
      </c>
      <c r="I22" s="352">
        <f>CDKT!G103</f>
        <v>82445044021</v>
      </c>
      <c r="J22" s="353">
        <f>I22-H22</f>
        <v>-0.484130859375</v>
      </c>
    </row>
    <row r="23" spans="1:10" s="206" customFormat="1" ht="14.25" customHeight="1">
      <c r="A23" s="731" t="s">
        <v>181</v>
      </c>
      <c r="B23" s="732"/>
      <c r="C23" s="71"/>
      <c r="D23" s="208"/>
      <c r="E23" s="208"/>
      <c r="F23" s="208"/>
      <c r="G23" s="208"/>
      <c r="H23" s="211"/>
      <c r="I23" s="205"/>
      <c r="J23" s="205"/>
    </row>
    <row r="24" spans="1:10" s="206" customFormat="1" ht="14.25" customHeight="1">
      <c r="A24" s="214" t="s">
        <v>182</v>
      </c>
      <c r="B24" s="215"/>
      <c r="C24" s="207"/>
      <c r="D24" s="207"/>
      <c r="E24" s="207"/>
      <c r="F24" s="207"/>
      <c r="G24" s="207">
        <f>BCKQKD!D30</f>
        <v>1002606228</v>
      </c>
      <c r="H24" s="209">
        <f>SUM(C24:G24)</f>
        <v>1002606228</v>
      </c>
      <c r="I24" s="205"/>
      <c r="J24" s="205"/>
    </row>
    <row r="25" spans="1:10" s="206" customFormat="1" ht="14.25" customHeight="1">
      <c r="A25" s="731" t="s">
        <v>175</v>
      </c>
      <c r="B25" s="732"/>
      <c r="C25" s="207"/>
      <c r="D25" s="207"/>
      <c r="E25" s="210"/>
      <c r="F25" s="71"/>
      <c r="G25" s="207"/>
      <c r="H25" s="209">
        <f>SUM(C25:G25)</f>
        <v>0</v>
      </c>
      <c r="I25" s="205"/>
      <c r="J25" s="205"/>
    </row>
    <row r="26" spans="1:10" s="206" customFormat="1" ht="14.25" customHeight="1">
      <c r="A26" s="731" t="s">
        <v>183</v>
      </c>
      <c r="B26" s="732"/>
      <c r="C26" s="207"/>
      <c r="D26" s="207"/>
      <c r="E26" s="210"/>
      <c r="F26" s="207"/>
      <c r="G26" s="207"/>
      <c r="H26" s="209">
        <f>SUM(C26:G26)</f>
        <v>0</v>
      </c>
      <c r="I26" s="205"/>
      <c r="J26" s="205"/>
    </row>
    <row r="27" spans="1:10" s="206" customFormat="1" ht="14.25" customHeight="1">
      <c r="A27" s="731" t="s">
        <v>184</v>
      </c>
      <c r="B27" s="732"/>
      <c r="C27" s="207"/>
      <c r="D27" s="207"/>
      <c r="E27" s="210"/>
      <c r="F27" s="207"/>
      <c r="G27" s="207"/>
      <c r="H27" s="209"/>
      <c r="I27" s="205"/>
      <c r="J27" s="205"/>
    </row>
    <row r="28" spans="1:10" s="206" customFormat="1" ht="14.25" customHeight="1">
      <c r="A28" s="731" t="s">
        <v>304</v>
      </c>
      <c r="B28" s="732"/>
      <c r="C28" s="207"/>
      <c r="D28" s="207"/>
      <c r="E28" s="371"/>
      <c r="F28" s="207"/>
      <c r="G28" s="207"/>
      <c r="H28" s="209">
        <f>SUM(C28:G28)</f>
        <v>0</v>
      </c>
      <c r="I28" s="205"/>
      <c r="J28" s="205"/>
    </row>
    <row r="29" spans="1:10" s="206" customFormat="1" ht="18" thickBot="1">
      <c r="A29" s="727" t="s">
        <v>185</v>
      </c>
      <c r="B29" s="728"/>
      <c r="C29" s="428">
        <f>C22+C23+C24+C25-C26-C27-C28</f>
        <v>92418010000</v>
      </c>
      <c r="D29" s="428">
        <f>D22+D23+D24+D25-D26-D27-D28</f>
        <v>55260000</v>
      </c>
      <c r="E29" s="428">
        <f>E22+E23+E24+E25-E26-E27-E28</f>
        <v>591892544</v>
      </c>
      <c r="F29" s="428">
        <f>F22+F23+F24+F25-F26-F27-F28</f>
        <v>1113667214</v>
      </c>
      <c r="G29" s="428">
        <f>G22+G23+G24+G25-G26-G27-G28</f>
        <v>-10731179508.515863</v>
      </c>
      <c r="H29" s="429">
        <f>SUM(C29:G29)</f>
        <v>83447650249.484131</v>
      </c>
      <c r="I29" s="212">
        <f>CDKT!D103</f>
        <v>83447650249</v>
      </c>
      <c r="J29" s="213">
        <f>I29-H29</f>
        <v>-0.484130859375</v>
      </c>
    </row>
    <row r="30" spans="1:10" ht="5.0999999999999996" customHeight="1" thickTop="1">
      <c r="A30" s="203"/>
      <c r="B30" s="203"/>
      <c r="C30" s="203"/>
      <c r="D30" s="203"/>
      <c r="E30" s="203"/>
      <c r="F30" s="203"/>
      <c r="G30" s="203"/>
      <c r="H30" s="203"/>
      <c r="I30" s="203"/>
      <c r="J30" s="203"/>
    </row>
    <row r="31" spans="1:10">
      <c r="A31" s="19"/>
      <c r="G31" s="19"/>
      <c r="H31" s="19"/>
    </row>
    <row r="32" spans="1:10">
      <c r="A32" s="68"/>
      <c r="G32" s="19"/>
      <c r="H32" s="19"/>
    </row>
    <row r="33" spans="1:8">
      <c r="A33" s="68"/>
      <c r="G33" s="19"/>
      <c r="H33" s="19"/>
    </row>
    <row r="34" spans="1:8">
      <c r="G34" s="19"/>
      <c r="H34" s="19"/>
    </row>
    <row r="35" spans="1:8">
      <c r="G35" s="19"/>
      <c r="H35" s="19"/>
    </row>
  </sheetData>
  <mergeCells count="22">
    <mergeCell ref="A3:H3"/>
    <mergeCell ref="A5:H5"/>
    <mergeCell ref="A6:H6"/>
    <mergeCell ref="A12:B12"/>
    <mergeCell ref="A13:B13"/>
    <mergeCell ref="A14:B14"/>
    <mergeCell ref="C11:H11"/>
    <mergeCell ref="A11:B11"/>
    <mergeCell ref="A15:B15"/>
    <mergeCell ref="A16:B16"/>
    <mergeCell ref="A17:B17"/>
    <mergeCell ref="A18:B18"/>
    <mergeCell ref="A19:B19"/>
    <mergeCell ref="A28:B28"/>
    <mergeCell ref="A21:B21"/>
    <mergeCell ref="A20:B20"/>
    <mergeCell ref="A29:B29"/>
    <mergeCell ref="A22:B22"/>
    <mergeCell ref="A23:B23"/>
    <mergeCell ref="A25:B25"/>
    <mergeCell ref="A26:B26"/>
    <mergeCell ref="A27:B27"/>
  </mergeCells>
  <conditionalFormatting sqref="F1:H4 I29 F7:H8 F10:H10 F9:G9 F13:H15 H16:H20 G12:H12 F23:H65522 H22">
    <cfRule type="cellIs" dxfId="7" priority="5" stopIfTrue="1" operator="between">
      <formula>-0.5</formula>
      <formula>0.5</formula>
    </cfRule>
  </conditionalFormatting>
  <conditionalFormatting sqref="H9">
    <cfRule type="cellIs" dxfId="6" priority="4" stopIfTrue="1" operator="between">
      <formula>-0.5</formula>
      <formula>0.5</formula>
    </cfRule>
  </conditionalFormatting>
  <conditionalFormatting sqref="F16:G20">
    <cfRule type="cellIs" dxfId="5" priority="3" stopIfTrue="1" operator="between">
      <formula>-0.5</formula>
      <formula>0.5</formula>
    </cfRule>
  </conditionalFormatting>
  <conditionalFormatting sqref="I6:J6">
    <cfRule type="cellIs" dxfId="4" priority="2" stopIfTrue="1" operator="between">
      <formula>-0.5</formula>
      <formula>0.5</formula>
    </cfRule>
  </conditionalFormatting>
  <conditionalFormatting sqref="H21">
    <cfRule type="cellIs" dxfId="3" priority="1" stopIfTrue="1" operator="between">
      <formula>-0.5</formula>
      <formula>0.5</formula>
    </cfRule>
  </conditionalFormatting>
  <pageMargins left="0.54" right="0.25" top="0.47244094488188998" bottom="0.43307086614173201" header="0.31496062992126" footer="0.196850393700787"/>
  <pageSetup paperSize="9" scale="93" firstPageNumber="25" orientation="landscape" useFirstPageNumber="1" r:id="rId1"/>
  <headerFooter>
    <oddFooter>&amp;C&amp;P</oddFooter>
  </headerFooter>
  <colBreaks count="1" manualBreakCount="1">
    <brk id="8" max="1048575" man="1"/>
  </colBreaks>
</worksheet>
</file>

<file path=xl/worksheets/sheet12.xml><?xml version="1.0" encoding="utf-8"?>
<worksheet xmlns="http://schemas.openxmlformats.org/spreadsheetml/2006/main" xmlns:r="http://schemas.openxmlformats.org/officeDocument/2006/relationships">
  <dimension ref="A1:V268"/>
  <sheetViews>
    <sheetView showGridLines="0" view="pageBreakPreview" topLeftCell="A88" zoomScaleSheetLayoutView="100" workbookViewId="0">
      <selection activeCell="H82" sqref="H82"/>
    </sheetView>
  </sheetViews>
  <sheetFormatPr defaultRowHeight="15"/>
  <cols>
    <col min="1" max="1" width="3" style="123" customWidth="1"/>
    <col min="2" max="2" width="24.375" style="123" customWidth="1"/>
    <col min="3" max="3" width="12.75" style="123" customWidth="1"/>
    <col min="4" max="4" width="10.75" style="123" customWidth="1"/>
    <col min="5" max="5" width="6.375" style="123" customWidth="1"/>
    <col min="6" max="6" width="14.75" style="124" customWidth="1"/>
    <col min="7" max="7" width="0.375" style="124" customWidth="1"/>
    <col min="8" max="8" width="14.625" style="124" customWidth="1"/>
    <col min="9" max="9" width="18.625" style="176" bestFit="1" customWidth="1"/>
    <col min="10" max="10" width="19.125" style="176" bestFit="1" customWidth="1"/>
    <col min="11" max="11" width="15.5" style="123" bestFit="1" customWidth="1"/>
    <col min="12" max="12" width="15.875" style="176" customWidth="1"/>
    <col min="13" max="13" width="14.25" style="123" customWidth="1"/>
    <col min="14" max="14" width="15.875" style="123" customWidth="1"/>
    <col min="15" max="15" width="16.125" style="123" customWidth="1"/>
    <col min="16" max="16" width="15.375" style="176" bestFit="1" customWidth="1"/>
    <col min="17" max="17" width="11.75" style="123" bestFit="1" customWidth="1"/>
    <col min="18" max="21" width="9" style="123"/>
    <col min="22" max="22" width="14.75" style="123" bestFit="1" customWidth="1"/>
    <col min="23" max="16384" width="9" style="123"/>
  </cols>
  <sheetData>
    <row r="1" spans="1:14" ht="17.25" customHeight="1">
      <c r="A1" s="284" t="s">
        <v>320</v>
      </c>
      <c r="H1" s="218"/>
    </row>
    <row r="2" spans="1:14" ht="17.25" customHeight="1">
      <c r="A2" s="667" t="s">
        <v>321</v>
      </c>
      <c r="B2" s="219"/>
      <c r="C2" s="219"/>
      <c r="D2" s="219"/>
      <c r="E2" s="219"/>
      <c r="F2" s="220"/>
      <c r="G2" s="220"/>
      <c r="H2" s="220"/>
    </row>
    <row r="3" spans="1:14" ht="3.75" customHeight="1">
      <c r="A3" s="144"/>
      <c r="B3" s="144"/>
      <c r="C3" s="144"/>
      <c r="D3" s="144"/>
      <c r="E3" s="144"/>
      <c r="F3" s="122"/>
      <c r="G3" s="122"/>
      <c r="H3" s="122"/>
    </row>
    <row r="4" spans="1:14" ht="8.25" customHeight="1">
      <c r="A4" s="144"/>
      <c r="B4" s="144"/>
      <c r="C4" s="144"/>
      <c r="D4" s="144"/>
      <c r="E4" s="144"/>
      <c r="F4" s="122"/>
      <c r="G4" s="122"/>
      <c r="H4" s="122"/>
    </row>
    <row r="5" spans="1:14" ht="21" customHeight="1">
      <c r="A5" s="693" t="s">
        <v>151</v>
      </c>
      <c r="B5" s="693"/>
      <c r="C5" s="693"/>
      <c r="D5" s="693"/>
      <c r="E5" s="693"/>
      <c r="F5" s="693"/>
      <c r="G5" s="693"/>
      <c r="H5" s="693"/>
    </row>
    <row r="6" spans="1:14" ht="16.5" customHeight="1">
      <c r="A6" s="694" t="str">
        <f>'TM5 25'!A6:H6</f>
        <v>(Cho kỳ kế toán 06 tháng đầu năm 2015)</v>
      </c>
      <c r="B6" s="694"/>
      <c r="C6" s="694"/>
      <c r="D6" s="694"/>
      <c r="E6" s="694"/>
      <c r="F6" s="694"/>
      <c r="G6" s="694"/>
      <c r="H6" s="694"/>
      <c r="I6" s="361"/>
      <c r="J6" s="361"/>
    </row>
    <row r="7" spans="1:14" ht="8.25" customHeight="1">
      <c r="A7" s="144"/>
      <c r="B7" s="144"/>
      <c r="C7" s="144"/>
      <c r="D7" s="144"/>
      <c r="E7" s="144"/>
      <c r="F7" s="122"/>
      <c r="G7" s="122"/>
      <c r="H7" s="122"/>
    </row>
    <row r="8" spans="1:14" ht="16.5" customHeight="1">
      <c r="A8" s="174" t="s">
        <v>186</v>
      </c>
      <c r="C8" s="124"/>
      <c r="D8" s="221" t="s">
        <v>187</v>
      </c>
      <c r="F8" s="221" t="s">
        <v>48</v>
      </c>
      <c r="G8" s="222"/>
      <c r="H8" s="221" t="s">
        <v>51</v>
      </c>
      <c r="M8" s="217"/>
      <c r="N8" s="217"/>
    </row>
    <row r="9" spans="1:14" ht="16.5" customHeight="1">
      <c r="A9" s="171" t="s">
        <v>358</v>
      </c>
      <c r="B9" s="123" t="s">
        <v>547</v>
      </c>
      <c r="D9" s="453"/>
      <c r="G9" s="122"/>
      <c r="H9" s="124">
        <v>21380380000</v>
      </c>
      <c r="M9" s="217"/>
    </row>
    <row r="10" spans="1:14" ht="16.5" customHeight="1">
      <c r="A10" s="171" t="s">
        <v>358</v>
      </c>
      <c r="B10" s="123" t="s">
        <v>548</v>
      </c>
      <c r="D10" s="453"/>
      <c r="G10" s="122"/>
      <c r="H10" s="124">
        <v>11688780000</v>
      </c>
      <c r="M10" s="217"/>
    </row>
    <row r="11" spans="1:14" ht="16.5" customHeight="1">
      <c r="A11" s="171" t="s">
        <v>358</v>
      </c>
      <c r="B11" s="123" t="s">
        <v>549</v>
      </c>
      <c r="D11" s="453"/>
      <c r="G11" s="122"/>
      <c r="H11" s="124">
        <v>6994050000</v>
      </c>
      <c r="M11" s="217"/>
    </row>
    <row r="12" spans="1:14" ht="16.5" customHeight="1">
      <c r="A12" s="171" t="s">
        <v>358</v>
      </c>
      <c r="B12" s="123" t="s">
        <v>550</v>
      </c>
      <c r="D12" s="453"/>
      <c r="G12" s="122"/>
      <c r="H12" s="124">
        <v>6021030000</v>
      </c>
      <c r="M12" s="217"/>
    </row>
    <row r="13" spans="1:14" ht="16.5" customHeight="1">
      <c r="A13" s="171" t="s">
        <v>358</v>
      </c>
      <c r="B13" s="123" t="s">
        <v>353</v>
      </c>
      <c r="D13" s="453">
        <f t="shared" ref="D13:D18" si="0">F13/$F$19</f>
        <v>0.15705380369042787</v>
      </c>
      <c r="F13" s="124">
        <v>14514600000</v>
      </c>
      <c r="G13" s="122"/>
      <c r="M13" s="217"/>
    </row>
    <row r="14" spans="1:14" ht="16.5" customHeight="1">
      <c r="A14" s="171" t="s">
        <v>358</v>
      </c>
      <c r="B14" s="123" t="s">
        <v>354</v>
      </c>
      <c r="D14" s="453">
        <f t="shared" si="0"/>
        <v>0.12647729592965701</v>
      </c>
      <c r="F14" s="124">
        <v>11688780000</v>
      </c>
      <c r="G14" s="122"/>
      <c r="M14" s="217"/>
    </row>
    <row r="15" spans="1:14" ht="16.5" customHeight="1">
      <c r="A15" s="171" t="s">
        <v>358</v>
      </c>
      <c r="B15" s="123" t="s">
        <v>530</v>
      </c>
      <c r="D15" s="453">
        <f t="shared" si="0"/>
        <v>0.10044276002047653</v>
      </c>
      <c r="F15" s="124">
        <v>9282720000</v>
      </c>
      <c r="G15" s="122"/>
      <c r="M15" s="217"/>
    </row>
    <row r="16" spans="1:14" ht="16.5" customHeight="1">
      <c r="A16" s="171" t="s">
        <v>358</v>
      </c>
      <c r="B16" s="123" t="s">
        <v>355</v>
      </c>
      <c r="D16" s="453">
        <f t="shared" si="0"/>
        <v>6.5149963735423436E-2</v>
      </c>
      <c r="F16" s="124">
        <v>6021030000</v>
      </c>
      <c r="G16" s="122"/>
      <c r="M16" s="217"/>
    </row>
    <row r="17" spans="1:13" ht="16.5" customHeight="1">
      <c r="A17" s="171" t="s">
        <v>358</v>
      </c>
      <c r="B17" s="123" t="s">
        <v>356</v>
      </c>
      <c r="D17" s="453">
        <f t="shared" si="0"/>
        <v>4.9526169195809343E-2</v>
      </c>
      <c r="F17" s="124">
        <v>4577110000</v>
      </c>
      <c r="G17" s="122"/>
      <c r="M17" s="217"/>
    </row>
    <row r="18" spans="1:13" ht="16.5" customHeight="1">
      <c r="A18" s="171" t="s">
        <v>358</v>
      </c>
      <c r="B18" s="123" t="s">
        <v>357</v>
      </c>
      <c r="D18" s="453">
        <f t="shared" si="0"/>
        <v>0.50135000742820579</v>
      </c>
      <c r="F18" s="124">
        <v>46333770000</v>
      </c>
      <c r="G18" s="122"/>
      <c r="H18" s="124">
        <v>46333770000</v>
      </c>
      <c r="M18" s="217"/>
    </row>
    <row r="19" spans="1:13" ht="15.75" thickBot="1">
      <c r="A19" s="351"/>
      <c r="B19" s="350" t="s">
        <v>155</v>
      </c>
      <c r="C19" s="144"/>
      <c r="D19" s="223">
        <f>SUM(D9:D18)</f>
        <v>1</v>
      </c>
      <c r="F19" s="224">
        <f>SUM(F9:F18)</f>
        <v>92418010000</v>
      </c>
      <c r="G19" s="200"/>
      <c r="H19" s="224">
        <f>SUM(H9:H18)</f>
        <v>92418010000</v>
      </c>
      <c r="I19" s="225">
        <f>CDKT!D104</f>
        <v>92418010000</v>
      </c>
      <c r="J19" s="225">
        <f>CDKT!G104</f>
        <v>92418010000</v>
      </c>
    </row>
    <row r="20" spans="1:13" ht="15.75" thickTop="1">
      <c r="A20" s="174"/>
      <c r="B20" s="144"/>
      <c r="C20" s="144"/>
      <c r="F20" s="200"/>
      <c r="G20" s="200"/>
      <c r="H20" s="200"/>
      <c r="I20" s="176">
        <f>I19-F19</f>
        <v>0</v>
      </c>
      <c r="J20" s="176">
        <f>J19-H19</f>
        <v>0</v>
      </c>
    </row>
    <row r="21" spans="1:13" ht="30.75" customHeight="1">
      <c r="A21" s="756" t="s">
        <v>188</v>
      </c>
      <c r="B21" s="756"/>
      <c r="C21" s="756"/>
      <c r="D21" s="756"/>
      <c r="F21" s="221" t="s">
        <v>189</v>
      </c>
      <c r="G21" s="222"/>
      <c r="H21" s="221" t="s">
        <v>190</v>
      </c>
    </row>
    <row r="22" spans="1:13" ht="16.5" customHeight="1">
      <c r="A22" s="144" t="s">
        <v>247</v>
      </c>
      <c r="B22" s="144"/>
      <c r="C22" s="144"/>
      <c r="F22" s="200"/>
      <c r="G22" s="200"/>
    </row>
    <row r="23" spans="1:13" ht="16.5" customHeight="1">
      <c r="B23" s="144" t="s">
        <v>256</v>
      </c>
      <c r="C23" s="144"/>
      <c r="F23" s="122">
        <f>H26</f>
        <v>92418010000</v>
      </c>
      <c r="G23" s="122"/>
      <c r="H23" s="122">
        <f>H19</f>
        <v>92418010000</v>
      </c>
    </row>
    <row r="24" spans="1:13" ht="16.5" customHeight="1">
      <c r="B24" s="144" t="s">
        <v>257</v>
      </c>
      <c r="C24" s="144"/>
      <c r="F24" s="122"/>
      <c r="G24" s="201"/>
      <c r="H24" s="122"/>
    </row>
    <row r="25" spans="1:13" ht="16.5" customHeight="1">
      <c r="B25" s="144" t="s">
        <v>258</v>
      </c>
      <c r="F25" s="176"/>
      <c r="G25" s="201"/>
      <c r="H25" s="176"/>
    </row>
    <row r="26" spans="1:13" ht="16.5" customHeight="1">
      <c r="B26" s="144" t="s">
        <v>259</v>
      </c>
      <c r="F26" s="124">
        <f>F23+F24-F25</f>
        <v>92418010000</v>
      </c>
      <c r="G26" s="122"/>
      <c r="H26" s="124">
        <f>H23+H24-H25</f>
        <v>92418010000</v>
      </c>
    </row>
    <row r="27" spans="1:13">
      <c r="A27" s="174" t="s">
        <v>248</v>
      </c>
      <c r="F27" s="226"/>
      <c r="G27" s="122"/>
      <c r="H27" s="226"/>
      <c r="I27" s="227"/>
    </row>
    <row r="28" spans="1:13" ht="16.5" customHeight="1">
      <c r="A28" s="174" t="s">
        <v>191</v>
      </c>
      <c r="F28" s="221" t="s">
        <v>48</v>
      </c>
      <c r="G28" s="222"/>
      <c r="H28" s="221" t="s">
        <v>51</v>
      </c>
    </row>
    <row r="29" spans="1:13" ht="16.5" customHeight="1">
      <c r="A29" s="174" t="s">
        <v>251</v>
      </c>
      <c r="B29" s="175"/>
      <c r="C29" s="175"/>
      <c r="D29" s="175"/>
      <c r="E29" s="175"/>
      <c r="F29" s="226">
        <f>F26/10000</f>
        <v>9241801</v>
      </c>
      <c r="G29" s="200"/>
      <c r="H29" s="226">
        <f>H26/10000</f>
        <v>9241801</v>
      </c>
    </row>
    <row r="30" spans="1:13" ht="16.5" customHeight="1">
      <c r="A30" s="174" t="s">
        <v>252</v>
      </c>
      <c r="B30" s="175"/>
      <c r="C30" s="175"/>
      <c r="D30" s="175"/>
      <c r="E30" s="175"/>
      <c r="F30" s="226"/>
      <c r="G30" s="200"/>
      <c r="H30" s="226"/>
    </row>
    <row r="31" spans="1:13" ht="16.5" customHeight="1">
      <c r="A31" s="144" t="s">
        <v>260</v>
      </c>
      <c r="G31" s="122"/>
    </row>
    <row r="32" spans="1:13" ht="16.5" customHeight="1">
      <c r="A32" s="144" t="s">
        <v>261</v>
      </c>
      <c r="G32" s="122"/>
    </row>
    <row r="33" spans="1:16" ht="16.5" customHeight="1">
      <c r="A33" s="174" t="s">
        <v>253</v>
      </c>
      <c r="G33" s="122"/>
    </row>
    <row r="34" spans="1:16" ht="16.5" customHeight="1">
      <c r="A34" s="144" t="s">
        <v>260</v>
      </c>
      <c r="G34" s="122"/>
    </row>
    <row r="35" spans="1:16" ht="16.5" customHeight="1">
      <c r="A35" s="144" t="s">
        <v>261</v>
      </c>
      <c r="G35" s="122"/>
    </row>
    <row r="36" spans="1:16" ht="16.5" customHeight="1">
      <c r="A36" s="174" t="s">
        <v>254</v>
      </c>
      <c r="F36" s="226">
        <f>F37</f>
        <v>9241801</v>
      </c>
      <c r="G36" s="200"/>
      <c r="H36" s="226">
        <f>H37</f>
        <v>9241801</v>
      </c>
    </row>
    <row r="37" spans="1:16" ht="16.5" customHeight="1">
      <c r="A37" s="144" t="s">
        <v>260</v>
      </c>
      <c r="F37" s="124">
        <f>F29</f>
        <v>9241801</v>
      </c>
      <c r="G37" s="122"/>
      <c r="H37" s="124">
        <f>H29</f>
        <v>9241801</v>
      </c>
      <c r="I37" s="379">
        <f>37177890000/45849329659</f>
        <v>0.81087096096075995</v>
      </c>
      <c r="J37" s="176">
        <f>F37-H37</f>
        <v>0</v>
      </c>
    </row>
    <row r="38" spans="1:16" ht="16.5" customHeight="1">
      <c r="A38" s="144" t="s">
        <v>261</v>
      </c>
      <c r="G38" s="122"/>
    </row>
    <row r="39" spans="1:16" ht="16.5" customHeight="1">
      <c r="A39" s="144" t="s">
        <v>192</v>
      </c>
      <c r="C39" s="228"/>
      <c r="G39" s="229"/>
      <c r="H39" s="228"/>
    </row>
    <row r="40" spans="1:16" s="175" customFormat="1" ht="16.5" hidden="1" customHeight="1">
      <c r="A40" s="174" t="s">
        <v>264</v>
      </c>
      <c r="C40" s="239"/>
      <c r="F40" s="226"/>
      <c r="G40" s="237"/>
      <c r="H40" s="239"/>
      <c r="I40" s="225"/>
      <c r="J40" s="225"/>
      <c r="L40" s="225"/>
      <c r="P40" s="225"/>
    </row>
    <row r="41" spans="1:16" s="175" customFormat="1" ht="16.5" hidden="1" customHeight="1">
      <c r="A41" s="174" t="s">
        <v>249</v>
      </c>
      <c r="C41" s="239"/>
      <c r="F41" s="226"/>
      <c r="G41" s="237"/>
      <c r="H41" s="239"/>
      <c r="I41" s="225"/>
      <c r="J41" s="225"/>
      <c r="L41" s="225"/>
      <c r="P41" s="225"/>
    </row>
    <row r="42" spans="1:16" ht="16.5" hidden="1" customHeight="1">
      <c r="A42" s="144"/>
      <c r="B42" s="293" t="s">
        <v>265</v>
      </c>
      <c r="C42" s="228"/>
      <c r="G42" s="229"/>
      <c r="H42" s="228"/>
    </row>
    <row r="43" spans="1:16" ht="16.5" hidden="1" customHeight="1">
      <c r="A43" s="144"/>
      <c r="B43" s="293" t="s">
        <v>266</v>
      </c>
      <c r="C43" s="228"/>
      <c r="G43" s="229"/>
      <c r="H43" s="228"/>
    </row>
    <row r="44" spans="1:16" s="175" customFormat="1" ht="16.5" hidden="1" customHeight="1">
      <c r="A44" s="174" t="s">
        <v>250</v>
      </c>
      <c r="C44" s="239"/>
      <c r="F44" s="226"/>
      <c r="G44" s="237"/>
      <c r="H44" s="239"/>
      <c r="I44" s="225"/>
      <c r="J44" s="225"/>
      <c r="L44" s="225"/>
      <c r="P44" s="225"/>
    </row>
    <row r="45" spans="1:16" ht="16.5" customHeight="1">
      <c r="A45" s="174" t="s">
        <v>193</v>
      </c>
      <c r="F45" s="276">
        <f>SUM(F46:F46)</f>
        <v>591892544</v>
      </c>
      <c r="G45" s="200"/>
      <c r="H45" s="226">
        <f>SUM(H46:H46)</f>
        <v>591892544</v>
      </c>
      <c r="I45" s="225">
        <f>CDKT!D112</f>
        <v>591892544</v>
      </c>
      <c r="J45" s="225">
        <f>CDKT!G112</f>
        <v>591892544</v>
      </c>
    </row>
    <row r="46" spans="1:16" ht="16.5" customHeight="1">
      <c r="A46" s="144" t="s">
        <v>255</v>
      </c>
      <c r="F46" s="124">
        <v>591892544</v>
      </c>
      <c r="G46" s="122"/>
      <c r="H46" s="124">
        <v>591892544</v>
      </c>
      <c r="I46" s="176">
        <f>I45-F45</f>
        <v>0</v>
      </c>
      <c r="J46" s="176">
        <f>J45-H45</f>
        <v>0</v>
      </c>
    </row>
    <row r="47" spans="1:16" ht="16.5" hidden="1" customHeight="1">
      <c r="A47" s="144" t="s">
        <v>262</v>
      </c>
      <c r="G47" s="122"/>
    </row>
    <row r="48" spans="1:16" ht="16.5" hidden="1" customHeight="1">
      <c r="A48" s="144" t="s">
        <v>263</v>
      </c>
      <c r="G48" s="122"/>
    </row>
    <row r="49" spans="1:22" ht="11.25" customHeight="1">
      <c r="A49" s="144"/>
      <c r="G49" s="122"/>
    </row>
    <row r="50" spans="1:22" ht="30.75" customHeight="1">
      <c r="A50" s="758" t="s">
        <v>305</v>
      </c>
      <c r="B50" s="758"/>
      <c r="C50" s="758"/>
      <c r="D50" s="758"/>
      <c r="E50" s="758"/>
      <c r="F50" s="758"/>
      <c r="G50" s="758"/>
      <c r="H50" s="758"/>
    </row>
    <row r="51" spans="1:22" ht="8.25" customHeight="1">
      <c r="A51" s="74"/>
      <c r="G51" s="122"/>
    </row>
    <row r="52" spans="1:22" ht="16.5" customHeight="1">
      <c r="A52" s="174" t="s">
        <v>306</v>
      </c>
      <c r="F52" s="221" t="s">
        <v>189</v>
      </c>
      <c r="G52" s="222"/>
      <c r="H52" s="221" t="s">
        <v>190</v>
      </c>
    </row>
    <row r="53" spans="1:22" ht="16.5" customHeight="1">
      <c r="B53" s="170" t="s">
        <v>194</v>
      </c>
      <c r="C53" s="230"/>
      <c r="F53" s="228">
        <f>BCKQKD!F13</f>
        <v>5081418644</v>
      </c>
      <c r="G53" s="229"/>
      <c r="H53" s="124">
        <f>BCKQKD!G13</f>
        <v>11577131312</v>
      </c>
    </row>
    <row r="54" spans="1:22" ht="16.5" customHeight="1" thickBot="1">
      <c r="A54" s="351"/>
      <c r="B54" s="350" t="s">
        <v>155</v>
      </c>
      <c r="C54" s="200"/>
      <c r="F54" s="224">
        <f>F53</f>
        <v>5081418644</v>
      </c>
      <c r="G54" s="200"/>
      <c r="H54" s="224">
        <f>H53</f>
        <v>11577131312</v>
      </c>
      <c r="I54" s="225">
        <f>BCKQKD!D13</f>
        <v>5081418644</v>
      </c>
      <c r="J54" s="225">
        <f>BCKQKD!G13</f>
        <v>11577131312</v>
      </c>
    </row>
    <row r="55" spans="1:22" ht="6" customHeight="1" thickTop="1">
      <c r="A55" s="174"/>
      <c r="B55" s="174"/>
      <c r="C55" s="200"/>
      <c r="F55" s="200"/>
      <c r="G55" s="200"/>
      <c r="H55" s="200"/>
      <c r="I55" s="176">
        <f>I54-F54</f>
        <v>0</v>
      </c>
      <c r="J55" s="176">
        <f>J54-H54</f>
        <v>0</v>
      </c>
    </row>
    <row r="56" spans="1:22" ht="16.5" hidden="1" customHeight="1">
      <c r="A56" s="175" t="s">
        <v>282</v>
      </c>
      <c r="C56" s="226"/>
      <c r="F56" s="221" t="e">
        <f>#REF!</f>
        <v>#REF!</v>
      </c>
      <c r="G56" s="222"/>
      <c r="H56" s="221" t="e">
        <f>#REF!</f>
        <v>#REF!</v>
      </c>
    </row>
    <row r="57" spans="1:22" s="176" customFormat="1" ht="16.5" hidden="1" customHeight="1">
      <c r="B57" s="170" t="s">
        <v>281</v>
      </c>
      <c r="C57" s="124"/>
      <c r="D57" s="123"/>
      <c r="E57" s="123"/>
      <c r="F57" s="124" t="e">
        <f>F53-#REF!</f>
        <v>#REF!</v>
      </c>
      <c r="G57" s="122"/>
      <c r="H57" s="124" t="e">
        <f>H53-#REF!</f>
        <v>#REF!</v>
      </c>
      <c r="K57" s="123"/>
      <c r="M57" s="123"/>
      <c r="N57" s="123"/>
      <c r="O57" s="123"/>
      <c r="Q57" s="123"/>
      <c r="R57" s="123"/>
      <c r="S57" s="123"/>
      <c r="T57" s="123"/>
      <c r="U57" s="123"/>
      <c r="V57" s="123"/>
    </row>
    <row r="58" spans="1:22" s="176" customFormat="1" ht="16.5" hidden="1" customHeight="1" thickBot="1">
      <c r="A58" s="351"/>
      <c r="B58" s="350" t="s">
        <v>155</v>
      </c>
      <c r="C58" s="200"/>
      <c r="D58" s="123"/>
      <c r="E58" s="123"/>
      <c r="F58" s="224" t="e">
        <f>SUM(F57:F57)</f>
        <v>#REF!</v>
      </c>
      <c r="G58" s="200"/>
      <c r="H58" s="224" t="e">
        <f>SUM(H57:H57)</f>
        <v>#REF!</v>
      </c>
      <c r="I58" s="225">
        <f>BCKQKD!D15</f>
        <v>5081418644</v>
      </c>
      <c r="J58" s="225">
        <f>BCKQKD!G15</f>
        <v>11577131312</v>
      </c>
      <c r="K58" s="123"/>
      <c r="M58" s="123"/>
      <c r="N58" s="123"/>
      <c r="O58" s="123"/>
      <c r="Q58" s="123"/>
      <c r="R58" s="123"/>
      <c r="S58" s="123"/>
      <c r="T58" s="123"/>
      <c r="U58" s="123"/>
      <c r="V58" s="123"/>
    </row>
    <row r="59" spans="1:22" s="176" customFormat="1" ht="15" hidden="1" customHeight="1" thickTop="1">
      <c r="A59" s="123"/>
      <c r="B59" s="123"/>
      <c r="C59" s="124"/>
      <c r="D59" s="123"/>
      <c r="E59" s="123"/>
      <c r="F59" s="124"/>
      <c r="G59" s="122"/>
      <c r="H59" s="124"/>
      <c r="I59" s="176" t="e">
        <f>I58-F58</f>
        <v>#REF!</v>
      </c>
      <c r="J59" s="176" t="e">
        <f>J58-H58</f>
        <v>#REF!</v>
      </c>
      <c r="K59" s="123"/>
      <c r="M59" s="123"/>
      <c r="N59" s="123"/>
      <c r="O59" s="123"/>
      <c r="Q59" s="123"/>
      <c r="R59" s="123"/>
      <c r="S59" s="123"/>
      <c r="T59" s="123"/>
      <c r="U59" s="123"/>
      <c r="V59" s="123"/>
    </row>
    <row r="60" spans="1:22" s="176" customFormat="1" ht="16.5" customHeight="1">
      <c r="A60" s="175" t="s">
        <v>444</v>
      </c>
      <c r="B60" s="175" t="s">
        <v>531</v>
      </c>
      <c r="C60" s="124"/>
      <c r="D60" s="123"/>
      <c r="E60" s="123"/>
      <c r="F60" s="221" t="str">
        <f>F52</f>
        <v>Kỳ này</v>
      </c>
      <c r="G60" s="222"/>
      <c r="H60" s="221" t="str">
        <f>H52</f>
        <v>Kỳ trước</v>
      </c>
      <c r="K60" s="123"/>
      <c r="M60" s="123"/>
      <c r="N60" s="123"/>
      <c r="O60" s="123"/>
      <c r="Q60" s="123"/>
      <c r="R60" s="123"/>
      <c r="S60" s="123"/>
      <c r="T60" s="123"/>
      <c r="U60" s="123"/>
      <c r="V60" s="123"/>
    </row>
    <row r="61" spans="1:22" s="176" customFormat="1" ht="16.5" customHeight="1">
      <c r="B61" s="170" t="s">
        <v>545</v>
      </c>
      <c r="C61" s="124"/>
      <c r="D61" s="123"/>
      <c r="E61" s="123"/>
      <c r="F61" s="124">
        <f>BCKQKD!F16</f>
        <v>4880300014</v>
      </c>
      <c r="G61" s="122"/>
      <c r="H61" s="124">
        <f>BCKQKD!G16</f>
        <v>10163363351</v>
      </c>
      <c r="K61" s="123"/>
      <c r="M61" s="123"/>
      <c r="N61" s="123"/>
      <c r="O61" s="123"/>
      <c r="Q61" s="123"/>
      <c r="R61" s="123"/>
      <c r="S61" s="123"/>
      <c r="T61" s="123"/>
      <c r="U61" s="123"/>
      <c r="V61" s="123"/>
    </row>
    <row r="62" spans="1:22" s="176" customFormat="1" ht="16.5" customHeight="1" thickBot="1">
      <c r="A62" s="351"/>
      <c r="B62" s="350" t="s">
        <v>155</v>
      </c>
      <c r="C62" s="200"/>
      <c r="D62" s="123"/>
      <c r="E62" s="123"/>
      <c r="F62" s="224">
        <f>F61</f>
        <v>4880300014</v>
      </c>
      <c r="G62" s="200"/>
      <c r="H62" s="224">
        <f>H61</f>
        <v>10163363351</v>
      </c>
      <c r="I62" s="225">
        <f>BCKQKD!D16</f>
        <v>4880300014</v>
      </c>
      <c r="J62" s="225">
        <f>BCKQKD!G16</f>
        <v>10163363351</v>
      </c>
      <c r="K62" s="123"/>
      <c r="M62" s="123"/>
      <c r="N62" s="123"/>
      <c r="O62" s="123"/>
      <c r="Q62" s="123"/>
      <c r="R62" s="123"/>
      <c r="S62" s="123"/>
      <c r="T62" s="123"/>
      <c r="U62" s="123"/>
      <c r="V62" s="123"/>
    </row>
    <row r="63" spans="1:22" s="176" customFormat="1" ht="15.75" customHeight="1" thickTop="1">
      <c r="A63" s="123"/>
      <c r="B63" s="123"/>
      <c r="C63" s="124"/>
      <c r="D63" s="123"/>
      <c r="E63" s="123"/>
      <c r="F63" s="124"/>
      <c r="G63" s="122"/>
      <c r="H63" s="124"/>
      <c r="I63" s="176">
        <f>I62-F62</f>
        <v>0</v>
      </c>
      <c r="J63" s="176">
        <f>J62-H62</f>
        <v>0</v>
      </c>
      <c r="K63" s="123"/>
      <c r="M63" s="123"/>
      <c r="N63" s="123"/>
      <c r="O63" s="123"/>
      <c r="Q63" s="123"/>
      <c r="R63" s="123"/>
      <c r="S63" s="123"/>
      <c r="T63" s="123"/>
      <c r="U63" s="123"/>
      <c r="V63" s="123"/>
    </row>
    <row r="64" spans="1:22" s="176" customFormat="1" ht="16.5" customHeight="1">
      <c r="A64" s="174" t="s">
        <v>376</v>
      </c>
      <c r="B64" s="174" t="s">
        <v>532</v>
      </c>
      <c r="C64" s="200"/>
      <c r="D64" s="144"/>
      <c r="E64" s="144"/>
      <c r="F64" s="221" t="str">
        <f>F60</f>
        <v>Kỳ này</v>
      </c>
      <c r="G64" s="222"/>
      <c r="H64" s="221" t="str">
        <f>H60</f>
        <v>Kỳ trước</v>
      </c>
      <c r="K64" s="124"/>
      <c r="M64" s="123"/>
      <c r="N64" s="123"/>
      <c r="O64" s="123"/>
      <c r="Q64" s="123"/>
      <c r="R64" s="123"/>
      <c r="S64" s="123"/>
      <c r="T64" s="123"/>
      <c r="U64" s="123"/>
      <c r="V64" s="123"/>
    </row>
    <row r="65" spans="1:22" s="176" customFormat="1" ht="16.5" customHeight="1">
      <c r="B65" s="171" t="s">
        <v>195</v>
      </c>
      <c r="C65" s="122"/>
      <c r="D65" s="201"/>
      <c r="E65" s="144"/>
      <c r="F65" s="124">
        <v>2140605700</v>
      </c>
      <c r="G65" s="122"/>
      <c r="H65" s="122">
        <v>2537626011</v>
      </c>
      <c r="K65" s="123"/>
      <c r="M65" s="123"/>
      <c r="N65" s="123"/>
      <c r="O65" s="123"/>
      <c r="Q65" s="123"/>
      <c r="R65" s="123"/>
      <c r="S65" s="123"/>
      <c r="T65" s="123"/>
      <c r="U65" s="123"/>
      <c r="V65" s="123"/>
    </row>
    <row r="66" spans="1:22" s="176" customFormat="1" hidden="1">
      <c r="B66" s="171" t="s">
        <v>196</v>
      </c>
      <c r="C66" s="122"/>
      <c r="D66" s="144"/>
      <c r="E66" s="144"/>
      <c r="F66" s="124"/>
      <c r="G66" s="122"/>
      <c r="H66" s="122"/>
      <c r="K66" s="123"/>
      <c r="M66" s="123"/>
      <c r="N66" s="123"/>
      <c r="O66" s="123"/>
      <c r="Q66" s="123"/>
      <c r="R66" s="123"/>
      <c r="S66" s="123"/>
      <c r="T66" s="123"/>
      <c r="U66" s="123"/>
      <c r="V66" s="123"/>
    </row>
    <row r="67" spans="1:22" s="176" customFormat="1" hidden="1">
      <c r="B67" s="171" t="s">
        <v>197</v>
      </c>
      <c r="C67" s="200"/>
      <c r="D67" s="144"/>
      <c r="E67" s="144"/>
      <c r="F67" s="124"/>
      <c r="G67" s="122"/>
      <c r="H67" s="122"/>
      <c r="K67" s="123"/>
      <c r="M67" s="123"/>
      <c r="N67" s="123"/>
      <c r="O67" s="123"/>
      <c r="Q67" s="123"/>
      <c r="R67" s="123"/>
      <c r="S67" s="123"/>
      <c r="T67" s="123"/>
      <c r="U67" s="123"/>
      <c r="V67" s="123"/>
    </row>
    <row r="68" spans="1:22" s="176" customFormat="1" ht="16.5" hidden="1" customHeight="1">
      <c r="B68" s="171" t="s">
        <v>198</v>
      </c>
      <c r="C68" s="231"/>
      <c r="D68" s="144"/>
      <c r="E68" s="144"/>
      <c r="F68" s="124"/>
      <c r="G68" s="122"/>
      <c r="H68" s="122"/>
      <c r="K68" s="123"/>
      <c r="M68" s="123"/>
      <c r="N68" s="123"/>
      <c r="O68" s="123"/>
      <c r="Q68" s="123"/>
      <c r="R68" s="123"/>
      <c r="S68" s="123"/>
      <c r="T68" s="123"/>
      <c r="U68" s="123"/>
      <c r="V68" s="123"/>
    </row>
    <row r="69" spans="1:22" s="176" customFormat="1" ht="16.5" customHeight="1" thickBot="1">
      <c r="A69" s="351"/>
      <c r="B69" s="350" t="s">
        <v>155</v>
      </c>
      <c r="C69" s="122"/>
      <c r="D69" s="144"/>
      <c r="E69" s="144"/>
      <c r="F69" s="224">
        <f>SUM(F65:F68)</f>
        <v>2140605700</v>
      </c>
      <c r="G69" s="200"/>
      <c r="H69" s="224">
        <f>SUM(H65:H68)</f>
        <v>2537626011</v>
      </c>
      <c r="I69" s="225">
        <f>BCKQKD!D18</f>
        <v>2140605700</v>
      </c>
      <c r="J69" s="225">
        <f>BCKQKD!G18</f>
        <v>2537626011</v>
      </c>
      <c r="K69" s="123"/>
      <c r="M69" s="123"/>
      <c r="N69" s="123"/>
      <c r="O69" s="123"/>
      <c r="Q69" s="123"/>
      <c r="R69" s="123"/>
      <c r="S69" s="123"/>
      <c r="T69" s="123"/>
      <c r="U69" s="123"/>
      <c r="V69" s="123"/>
    </row>
    <row r="70" spans="1:22" s="176" customFormat="1" ht="11.25" customHeight="1" thickTop="1">
      <c r="A70" s="144"/>
      <c r="B70" s="144"/>
      <c r="C70" s="122"/>
      <c r="D70" s="144"/>
      <c r="E70" s="144"/>
      <c r="F70" s="122"/>
      <c r="G70" s="122"/>
      <c r="H70" s="122"/>
      <c r="I70" s="176">
        <f>I69-F69</f>
        <v>0</v>
      </c>
      <c r="J70" s="176">
        <f>J69-H69</f>
        <v>0</v>
      </c>
      <c r="K70" s="123"/>
      <c r="M70" s="123"/>
      <c r="N70" s="123"/>
      <c r="O70" s="123"/>
      <c r="Q70" s="123"/>
      <c r="R70" s="123"/>
      <c r="S70" s="123"/>
      <c r="T70" s="123"/>
      <c r="U70" s="123"/>
      <c r="V70" s="123"/>
    </row>
    <row r="71" spans="1:22" s="176" customFormat="1" ht="16.5" hidden="1" customHeight="1">
      <c r="A71" s="174" t="s">
        <v>307</v>
      </c>
      <c r="B71" s="144"/>
      <c r="C71" s="122"/>
      <c r="D71" s="144"/>
      <c r="E71" s="144"/>
      <c r="F71" s="221" t="str">
        <f>F64</f>
        <v>Kỳ này</v>
      </c>
      <c r="G71" s="222"/>
      <c r="H71" s="221" t="str">
        <f>H64</f>
        <v>Kỳ trước</v>
      </c>
      <c r="K71" s="123"/>
      <c r="M71" s="123"/>
      <c r="N71" s="123"/>
      <c r="O71" s="123"/>
      <c r="Q71" s="123"/>
      <c r="R71" s="123"/>
      <c r="S71" s="123"/>
      <c r="T71" s="123"/>
      <c r="U71" s="123"/>
      <c r="V71" s="123"/>
    </row>
    <row r="72" spans="1:22" ht="16.5" hidden="1" customHeight="1">
      <c r="B72" s="171" t="s">
        <v>199</v>
      </c>
      <c r="C72" s="122"/>
      <c r="D72" s="144"/>
      <c r="E72" s="144"/>
      <c r="F72" s="229"/>
      <c r="G72" s="222"/>
      <c r="H72" s="229"/>
    </row>
    <row r="73" spans="1:22" ht="16.5" hidden="1" customHeight="1">
      <c r="B73" s="171" t="s">
        <v>200</v>
      </c>
      <c r="C73" s="122"/>
      <c r="D73" s="144"/>
      <c r="E73" s="144"/>
      <c r="F73" s="229"/>
      <c r="G73" s="122"/>
      <c r="H73" s="229"/>
    </row>
    <row r="74" spans="1:22" ht="16.5" hidden="1" customHeight="1" thickBot="1">
      <c r="A74" s="351"/>
      <c r="B74" s="350" t="s">
        <v>155</v>
      </c>
      <c r="C74" s="200"/>
      <c r="F74" s="232">
        <f>SUM(F72:F73)</f>
        <v>0</v>
      </c>
      <c r="G74" s="199"/>
      <c r="H74" s="232">
        <f>SUM(H72:H73)</f>
        <v>0</v>
      </c>
      <c r="I74" s="225">
        <f>BCKQKD!D19</f>
        <v>0</v>
      </c>
      <c r="J74" s="225">
        <f>BCKQKD!G19</f>
        <v>0</v>
      </c>
    </row>
    <row r="75" spans="1:22">
      <c r="A75" s="175" t="s">
        <v>385</v>
      </c>
      <c r="B75" s="175" t="s">
        <v>534</v>
      </c>
      <c r="C75" s="124"/>
      <c r="F75" s="221" t="str">
        <f>F71</f>
        <v>Kỳ này</v>
      </c>
      <c r="G75" s="222"/>
      <c r="H75" s="221" t="str">
        <f>H71</f>
        <v>Kỳ trước</v>
      </c>
    </row>
    <row r="76" spans="1:22">
      <c r="B76" s="170" t="s">
        <v>359</v>
      </c>
      <c r="C76" s="124"/>
      <c r="F76" s="228">
        <v>73636364</v>
      </c>
      <c r="G76" s="122"/>
      <c r="H76" s="228">
        <v>10656017261</v>
      </c>
    </row>
    <row r="77" spans="1:22" ht="16.5" customHeight="1">
      <c r="B77" s="170" t="s">
        <v>360</v>
      </c>
      <c r="C77" s="124"/>
      <c r="F77" s="228">
        <v>18409091</v>
      </c>
      <c r="G77" s="122"/>
      <c r="H77" s="228"/>
    </row>
    <row r="78" spans="1:22">
      <c r="B78" s="170" t="s">
        <v>201</v>
      </c>
      <c r="C78" s="124"/>
      <c r="F78" s="228">
        <v>2239500</v>
      </c>
      <c r="G78" s="122"/>
      <c r="H78" s="228">
        <v>94126784</v>
      </c>
    </row>
    <row r="79" spans="1:22" ht="16.5" customHeight="1" thickBot="1">
      <c r="A79" s="351"/>
      <c r="B79" s="350" t="s">
        <v>155</v>
      </c>
      <c r="C79" s="200"/>
      <c r="F79" s="224">
        <f>SUM(F76:F78)</f>
        <v>94284955</v>
      </c>
      <c r="G79" s="199"/>
      <c r="H79" s="224">
        <f>SUM(H76:H78)</f>
        <v>10750144045</v>
      </c>
      <c r="I79" s="225">
        <f>BCKQKD!D24</f>
        <v>94284955</v>
      </c>
      <c r="J79" s="225">
        <f>BCKQKD!G24</f>
        <v>10750144045</v>
      </c>
    </row>
    <row r="80" spans="1:22" ht="9.75" customHeight="1" thickTop="1">
      <c r="A80" s="174"/>
      <c r="B80" s="144"/>
      <c r="C80" s="200"/>
      <c r="G80" s="122"/>
      <c r="I80" s="176">
        <f>I79-F79</f>
        <v>0</v>
      </c>
      <c r="J80" s="176">
        <f>J79-H79</f>
        <v>0</v>
      </c>
    </row>
    <row r="81" spans="1:10" ht="16.5" customHeight="1">
      <c r="A81" s="175" t="s">
        <v>448</v>
      </c>
      <c r="B81" s="175" t="s">
        <v>535</v>
      </c>
      <c r="C81" s="124"/>
      <c r="F81" s="221" t="str">
        <f>F75</f>
        <v>Kỳ này</v>
      </c>
      <c r="G81" s="222"/>
      <c r="H81" s="221" t="str">
        <f>H75</f>
        <v>Kỳ trước</v>
      </c>
    </row>
    <row r="82" spans="1:10">
      <c r="A82" s="170"/>
      <c r="B82" s="170" t="s">
        <v>361</v>
      </c>
      <c r="C82" s="124"/>
      <c r="G82" s="122"/>
      <c r="H82" s="124">
        <v>6278229664</v>
      </c>
      <c r="I82" s="124"/>
    </row>
    <row r="83" spans="1:10">
      <c r="A83" s="170"/>
      <c r="B83" s="170" t="s">
        <v>362</v>
      </c>
      <c r="C83" s="124"/>
      <c r="F83" s="124">
        <v>323901624</v>
      </c>
      <c r="G83" s="122"/>
      <c r="H83" s="124">
        <v>2953419</v>
      </c>
    </row>
    <row r="84" spans="1:10" ht="16.5" customHeight="1" thickBot="1">
      <c r="A84" s="755" t="s">
        <v>155</v>
      </c>
      <c r="B84" s="755"/>
      <c r="C84" s="200"/>
      <c r="F84" s="224">
        <f>SUM(F82:F83)</f>
        <v>323901624</v>
      </c>
      <c r="G84" s="199"/>
      <c r="H84" s="224">
        <f>SUM(H82:H83)</f>
        <v>6281183083</v>
      </c>
      <c r="I84" s="225">
        <f>BCKQKD!D25</f>
        <v>323901624</v>
      </c>
      <c r="J84" s="225">
        <f>BCKQKD!G25</f>
        <v>6281183083</v>
      </c>
    </row>
    <row r="85" spans="1:10" ht="12" customHeight="1" thickTop="1">
      <c r="A85" s="125"/>
      <c r="B85" s="125"/>
      <c r="C85" s="200"/>
      <c r="F85" s="200"/>
      <c r="G85" s="199"/>
      <c r="H85" s="200"/>
      <c r="I85" s="176">
        <f>I84-F84</f>
        <v>0</v>
      </c>
      <c r="J85" s="176">
        <f>J84-H84</f>
        <v>0</v>
      </c>
    </row>
    <row r="86" spans="1:10" ht="16.5" customHeight="1">
      <c r="A86" s="175" t="s">
        <v>394</v>
      </c>
      <c r="B86" s="175" t="s">
        <v>536</v>
      </c>
      <c r="C86" s="200"/>
      <c r="F86" s="200"/>
      <c r="G86" s="199"/>
      <c r="H86" s="200"/>
      <c r="I86" s="225"/>
      <c r="J86" s="225"/>
    </row>
    <row r="87" spans="1:10" ht="16.5" customHeight="1">
      <c r="B87" s="421" t="s">
        <v>308</v>
      </c>
      <c r="C87" s="200"/>
      <c r="F87" s="221" t="s">
        <v>189</v>
      </c>
      <c r="G87" s="422"/>
      <c r="H87" s="221" t="s">
        <v>190</v>
      </c>
      <c r="I87" s="225"/>
      <c r="J87" s="225"/>
    </row>
    <row r="88" spans="1:10" ht="16.5" customHeight="1">
      <c r="B88" s="170" t="s">
        <v>310</v>
      </c>
      <c r="C88" s="200"/>
      <c r="F88" s="122">
        <v>736956616</v>
      </c>
      <c r="G88" s="199"/>
      <c r="H88" s="122">
        <v>743212006</v>
      </c>
      <c r="I88" s="225"/>
      <c r="J88" s="225"/>
    </row>
    <row r="89" spans="1:10" ht="16.5" customHeight="1">
      <c r="B89" s="170" t="s">
        <v>554</v>
      </c>
      <c r="C89" s="200"/>
      <c r="F89" s="201">
        <v>-240000000</v>
      </c>
      <c r="G89" s="199"/>
      <c r="H89" s="201">
        <v>-1132572577</v>
      </c>
      <c r="I89" s="225"/>
      <c r="J89" s="225"/>
    </row>
    <row r="90" spans="1:10" ht="16.5" customHeight="1">
      <c r="B90" s="170" t="s">
        <v>311</v>
      </c>
      <c r="C90" s="200"/>
      <c r="F90" s="122">
        <v>416836071</v>
      </c>
      <c r="G90" s="199"/>
      <c r="H90" s="122">
        <v>1181441140</v>
      </c>
      <c r="I90" s="225"/>
      <c r="J90" s="225"/>
    </row>
    <row r="91" spans="1:10" ht="16.5" customHeight="1">
      <c r="B91" s="170" t="s">
        <v>312</v>
      </c>
      <c r="C91" s="200"/>
      <c r="F91" s="122">
        <v>59676827</v>
      </c>
      <c r="G91" s="199"/>
      <c r="H91" s="122">
        <v>164929136</v>
      </c>
      <c r="I91" s="225"/>
      <c r="J91" s="225"/>
    </row>
    <row r="92" spans="1:10" ht="16.5" customHeight="1" thickBot="1">
      <c r="A92" s="125"/>
      <c r="B92" s="350" t="s">
        <v>155</v>
      </c>
      <c r="C92" s="200"/>
      <c r="F92" s="224">
        <f>SUM(F88:F91)</f>
        <v>973469514</v>
      </c>
      <c r="G92" s="199"/>
      <c r="H92" s="224">
        <f>SUM(H88:H91)</f>
        <v>957009705</v>
      </c>
      <c r="I92" s="225">
        <f>BCKQKD!D22</f>
        <v>973469514</v>
      </c>
      <c r="J92" s="225">
        <f>BCKQKD!G22</f>
        <v>957009705</v>
      </c>
    </row>
    <row r="93" spans="1:10" ht="11.25" customHeight="1" thickTop="1">
      <c r="A93" s="125"/>
      <c r="B93" s="125"/>
      <c r="C93" s="200"/>
      <c r="F93" s="200"/>
      <c r="G93" s="199"/>
      <c r="H93" s="200"/>
      <c r="I93" s="176">
        <f>I92-F92</f>
        <v>0</v>
      </c>
      <c r="J93" s="176">
        <f>J92-H92</f>
        <v>0</v>
      </c>
    </row>
    <row r="94" spans="1:10" ht="16.5" customHeight="1">
      <c r="B94" s="421" t="s">
        <v>309</v>
      </c>
      <c r="C94" s="200"/>
      <c r="F94" s="221" t="s">
        <v>189</v>
      </c>
      <c r="G94" s="422"/>
      <c r="H94" s="221" t="s">
        <v>190</v>
      </c>
      <c r="I94" s="225"/>
      <c r="J94" s="225"/>
    </row>
    <row r="95" spans="1:10" ht="16.5" customHeight="1">
      <c r="B95" s="170" t="s">
        <v>551</v>
      </c>
      <c r="C95" s="200"/>
      <c r="F95" s="122">
        <f>15359685+82200</f>
        <v>15441885</v>
      </c>
      <c r="G95" s="199"/>
      <c r="H95" s="122">
        <v>212833222</v>
      </c>
      <c r="I95" s="609"/>
      <c r="J95" s="225"/>
    </row>
    <row r="96" spans="1:10" ht="16.5" customHeight="1">
      <c r="B96" s="423" t="s">
        <v>552</v>
      </c>
      <c r="C96" s="200"/>
      <c r="F96" s="122">
        <v>56205550</v>
      </c>
      <c r="G96" s="199"/>
      <c r="H96" s="122">
        <v>193264878</v>
      </c>
      <c r="I96" s="609"/>
      <c r="J96" s="225"/>
    </row>
    <row r="97" spans="1:22" ht="16.5" customHeight="1">
      <c r="B97" s="423" t="s">
        <v>553</v>
      </c>
      <c r="C97" s="200"/>
      <c r="F97" s="122">
        <v>64384484</v>
      </c>
      <c r="G97" s="199"/>
      <c r="H97" s="122">
        <v>65765952</v>
      </c>
      <c r="I97" s="225"/>
      <c r="J97" s="225"/>
    </row>
    <row r="98" spans="1:22" ht="16.5" customHeight="1" thickBot="1">
      <c r="A98" s="125"/>
      <c r="B98" s="350" t="s">
        <v>155</v>
      </c>
      <c r="C98" s="200"/>
      <c r="F98" s="224">
        <f>SUM(F95:F97)</f>
        <v>136031919</v>
      </c>
      <c r="G98" s="199"/>
      <c r="H98" s="224">
        <f>SUM(H95:H97)</f>
        <v>471864052</v>
      </c>
      <c r="I98" s="225">
        <f>BCKQKD!D21</f>
        <v>136031919</v>
      </c>
      <c r="J98" s="225">
        <f>BCKQKD!G21</f>
        <v>471864052</v>
      </c>
    </row>
    <row r="99" spans="1:22" ht="15" customHeight="1" thickTop="1">
      <c r="A99" s="125"/>
      <c r="B99" s="125"/>
      <c r="C99" s="200"/>
      <c r="F99" s="200"/>
      <c r="G99" s="199"/>
      <c r="H99" s="200"/>
      <c r="I99" s="176">
        <f>I98-F98</f>
        <v>0</v>
      </c>
      <c r="J99" s="176">
        <f>J98-H98</f>
        <v>0</v>
      </c>
    </row>
    <row r="100" spans="1:22" ht="15" customHeight="1">
      <c r="A100" s="125"/>
      <c r="B100" s="421" t="s">
        <v>632</v>
      </c>
      <c r="C100" s="200"/>
      <c r="F100" s="221" t="s">
        <v>189</v>
      </c>
      <c r="G100" s="422"/>
      <c r="H100" s="221" t="s">
        <v>190</v>
      </c>
    </row>
    <row r="101" spans="1:22" ht="15" customHeight="1">
      <c r="A101" s="125"/>
      <c r="B101" s="170" t="s">
        <v>554</v>
      </c>
      <c r="C101" s="200"/>
      <c r="F101" s="201">
        <v>240000000</v>
      </c>
      <c r="G101" s="199"/>
      <c r="H101" s="201">
        <v>1132572577</v>
      </c>
    </row>
    <row r="102" spans="1:22" ht="15" customHeight="1">
      <c r="A102" s="125"/>
      <c r="B102" s="125"/>
      <c r="C102" s="200"/>
      <c r="F102" s="200"/>
      <c r="G102" s="199"/>
      <c r="H102" s="200"/>
    </row>
    <row r="103" spans="1:22" ht="16.5" customHeight="1">
      <c r="A103" s="175" t="s">
        <v>405</v>
      </c>
      <c r="B103" s="175" t="s">
        <v>537</v>
      </c>
      <c r="C103" s="124"/>
      <c r="F103" s="221" t="str">
        <f>F111</f>
        <v>Kỳ này</v>
      </c>
      <c r="G103" s="222"/>
      <c r="H103" s="221" t="str">
        <f>H111</f>
        <v>Kỳ trước</v>
      </c>
      <c r="J103" s="176">
        <v>641</v>
      </c>
      <c r="K103" s="123">
        <v>642</v>
      </c>
      <c r="L103" s="176">
        <v>641</v>
      </c>
      <c r="M103" s="123">
        <v>642</v>
      </c>
      <c r="O103" s="235" t="s">
        <v>204</v>
      </c>
    </row>
    <row r="104" spans="1:22" ht="16.5" customHeight="1">
      <c r="B104" s="170" t="s">
        <v>205</v>
      </c>
      <c r="C104" s="124"/>
      <c r="G104" s="229"/>
      <c r="H104" s="124">
        <v>116281124</v>
      </c>
      <c r="K104" s="176"/>
      <c r="M104" s="176"/>
      <c r="N104" s="217">
        <f>SUM(I104:M104)</f>
        <v>0</v>
      </c>
      <c r="O104" s="176"/>
      <c r="P104" s="176">
        <f>O104-N104</f>
        <v>0</v>
      </c>
      <c r="U104" s="123" t="s">
        <v>206</v>
      </c>
      <c r="V104" s="176">
        <v>12598535454</v>
      </c>
    </row>
    <row r="105" spans="1:22" ht="16.5" customHeight="1">
      <c r="B105" s="170" t="s">
        <v>207</v>
      </c>
      <c r="C105" s="124"/>
      <c r="F105" s="124">
        <v>388836301</v>
      </c>
      <c r="G105" s="229"/>
      <c r="H105" s="124">
        <v>956045228</v>
      </c>
      <c r="K105" s="176"/>
      <c r="M105" s="176"/>
      <c r="N105" s="217">
        <f>SUM(I105:M105)</f>
        <v>0</v>
      </c>
      <c r="O105" s="176"/>
      <c r="P105" s="176">
        <f>O105-N105</f>
        <v>0</v>
      </c>
      <c r="V105" s="176">
        <v>1454755294</v>
      </c>
    </row>
    <row r="106" spans="1:22" ht="16.5" customHeight="1">
      <c r="B106" s="170" t="s">
        <v>208</v>
      </c>
      <c r="C106" s="124"/>
      <c r="D106" s="124"/>
      <c r="G106" s="229"/>
      <c r="H106" s="124">
        <v>850017946</v>
      </c>
      <c r="K106" s="176"/>
      <c r="M106" s="176"/>
      <c r="N106" s="217">
        <f>SUM(I106:M106)</f>
        <v>0</v>
      </c>
      <c r="O106" s="176"/>
      <c r="P106" s="176">
        <f>O106-N106</f>
        <v>0</v>
      </c>
      <c r="Q106" s="124">
        <f>N106-F106</f>
        <v>0</v>
      </c>
      <c r="V106" s="176">
        <v>3182821877</v>
      </c>
    </row>
    <row r="107" spans="1:22" ht="16.5" customHeight="1">
      <c r="B107" s="170" t="s">
        <v>209</v>
      </c>
      <c r="C107" s="124"/>
      <c r="F107" s="124">
        <v>473041621</v>
      </c>
      <c r="G107" s="229"/>
      <c r="H107" s="124">
        <v>981915931</v>
      </c>
      <c r="J107" s="176">
        <v>56205550</v>
      </c>
      <c r="K107" s="176">
        <v>416836071</v>
      </c>
      <c r="M107" s="176"/>
      <c r="N107" s="217">
        <f>SUM(I107:M107)</f>
        <v>473041621</v>
      </c>
      <c r="O107" s="176"/>
      <c r="P107" s="176">
        <f>O107-N107</f>
        <v>-473041621</v>
      </c>
      <c r="V107" s="176">
        <v>1519877663</v>
      </c>
    </row>
    <row r="108" spans="1:22" ht="16.5" customHeight="1">
      <c r="B108" s="170" t="s">
        <v>210</v>
      </c>
      <c r="C108" s="124"/>
      <c r="F108" s="124">
        <v>64384484</v>
      </c>
      <c r="G108" s="229"/>
      <c r="H108" s="124">
        <v>52953222</v>
      </c>
      <c r="J108" s="176">
        <v>64384484</v>
      </c>
      <c r="M108" s="176"/>
      <c r="N108" s="217">
        <f>SUM(I108:M108)</f>
        <v>64384484</v>
      </c>
      <c r="O108" s="176"/>
      <c r="P108" s="176">
        <f>O108-N108</f>
        <v>-64384484</v>
      </c>
      <c r="V108" s="176">
        <v>1823317447</v>
      </c>
    </row>
    <row r="109" spans="1:22" ht="16.5" customHeight="1" thickBot="1">
      <c r="A109" s="351"/>
      <c r="B109" s="350" t="s">
        <v>155</v>
      </c>
      <c r="C109" s="122"/>
      <c r="F109" s="234">
        <f>SUM(F104:F108)</f>
        <v>926262406</v>
      </c>
      <c r="G109" s="228"/>
      <c r="H109" s="234">
        <f>SUM(H104:H108)</f>
        <v>2957213451</v>
      </c>
      <c r="N109" s="236">
        <f>SUM(N104:N108)</f>
        <v>537426105</v>
      </c>
      <c r="O109" s="236">
        <f>SUM(O104:O108)</f>
        <v>0</v>
      </c>
      <c r="P109" s="225">
        <f>SUM(P104:P108)</f>
        <v>-537426105</v>
      </c>
      <c r="V109" s="176">
        <v>65662053</v>
      </c>
    </row>
    <row r="110" spans="1:22" ht="8.25" customHeight="1" thickTop="1">
      <c r="A110" s="351"/>
      <c r="B110" s="298"/>
      <c r="C110" s="122"/>
      <c r="F110" s="237"/>
      <c r="G110" s="228"/>
      <c r="H110" s="237"/>
      <c r="N110" s="236"/>
      <c r="O110" s="236"/>
      <c r="P110" s="225"/>
      <c r="V110" s="176"/>
    </row>
    <row r="111" spans="1:22" ht="16.5" customHeight="1">
      <c r="A111" s="175" t="s">
        <v>418</v>
      </c>
      <c r="B111" s="175" t="s">
        <v>538</v>
      </c>
      <c r="C111" s="124"/>
      <c r="F111" s="221" t="str">
        <f>F81</f>
        <v>Kỳ này</v>
      </c>
      <c r="G111" s="222"/>
      <c r="H111" s="221" t="str">
        <f>H81</f>
        <v>Kỳ trước</v>
      </c>
    </row>
    <row r="112" spans="1:22" ht="16.5" customHeight="1">
      <c r="B112" s="170" t="s">
        <v>202</v>
      </c>
      <c r="C112" s="124"/>
      <c r="F112" s="228">
        <f>BCKQKD!F28</f>
        <v>0</v>
      </c>
      <c r="G112" s="122"/>
      <c r="H112" s="228">
        <f>BCKQKD!G28</f>
        <v>0</v>
      </c>
    </row>
    <row r="113" spans="1:22" hidden="1">
      <c r="B113" s="170" t="s">
        <v>203</v>
      </c>
      <c r="C113" s="124"/>
      <c r="F113" s="233"/>
      <c r="G113" s="122"/>
      <c r="H113" s="233"/>
    </row>
    <row r="114" spans="1:22" ht="16.5" customHeight="1" thickBot="1">
      <c r="A114" s="351"/>
      <c r="B114" s="350" t="s">
        <v>155</v>
      </c>
      <c r="C114" s="200"/>
      <c r="F114" s="234">
        <f>SUM(F112:F112)</f>
        <v>0</v>
      </c>
      <c r="G114" s="200"/>
      <c r="H114" s="234">
        <f>SUM(H112:H112)</f>
        <v>0</v>
      </c>
      <c r="I114" s="225">
        <f>BCKQKD!F28</f>
        <v>0</v>
      </c>
      <c r="J114" s="225">
        <f>BCKQKD!G28</f>
        <v>0</v>
      </c>
    </row>
    <row r="115" spans="1:22" ht="12" customHeight="1" thickTop="1">
      <c r="C115" s="124"/>
      <c r="F115" s="226"/>
      <c r="G115" s="200"/>
      <c r="H115" s="226"/>
      <c r="I115" s="176">
        <f>I114-F114</f>
        <v>0</v>
      </c>
      <c r="J115" s="176">
        <f>J114-H114</f>
        <v>0</v>
      </c>
    </row>
    <row r="116" spans="1:22" ht="16.5" customHeight="1">
      <c r="A116" s="174" t="s">
        <v>509</v>
      </c>
      <c r="B116" s="174" t="s">
        <v>539</v>
      </c>
      <c r="C116" s="122"/>
      <c r="F116" s="221" t="str">
        <f>F103</f>
        <v>Kỳ này</v>
      </c>
      <c r="G116" s="222"/>
      <c r="H116" s="221" t="str">
        <f>H103</f>
        <v>Kỳ trước</v>
      </c>
      <c r="V116" s="225">
        <f>SUM(V104:V115)</f>
        <v>20644969788</v>
      </c>
    </row>
    <row r="117" spans="1:22" ht="16.5" customHeight="1">
      <c r="B117" s="171" t="s">
        <v>211</v>
      </c>
      <c r="C117" s="122"/>
      <c r="F117" s="124">
        <v>301720000</v>
      </c>
      <c r="G117" s="229"/>
      <c r="H117" s="124">
        <v>434520000</v>
      </c>
      <c r="O117" s="217"/>
      <c r="V117" s="176"/>
    </row>
    <row r="118" spans="1:22" ht="16.5" customHeight="1" thickBot="1">
      <c r="A118" s="351"/>
      <c r="B118" s="350" t="s">
        <v>155</v>
      </c>
      <c r="C118" s="122"/>
      <c r="F118" s="234">
        <f>F117</f>
        <v>301720000</v>
      </c>
      <c r="G118" s="237"/>
      <c r="H118" s="234">
        <f>H117</f>
        <v>434520000</v>
      </c>
      <c r="V118" s="225"/>
    </row>
    <row r="119" spans="1:22" ht="13.5" customHeight="1" thickTop="1">
      <c r="A119" s="174"/>
      <c r="B119" s="144"/>
      <c r="C119" s="122"/>
      <c r="F119" s="237"/>
      <c r="G119" s="237"/>
      <c r="H119" s="237"/>
      <c r="U119" s="123" t="s">
        <v>212</v>
      </c>
      <c r="V119" s="176">
        <v>849920998</v>
      </c>
    </row>
    <row r="120" spans="1:22" s="376" customFormat="1" ht="30.75" customHeight="1">
      <c r="A120" s="757" t="s">
        <v>540</v>
      </c>
      <c r="B120" s="757"/>
      <c r="C120" s="757"/>
      <c r="D120" s="757"/>
      <c r="E120" s="757"/>
      <c r="F120" s="373" t="str">
        <f>F116</f>
        <v>Kỳ này</v>
      </c>
      <c r="G120" s="374"/>
      <c r="H120" s="373" t="str">
        <f>H116</f>
        <v>Kỳ trước</v>
      </c>
      <c r="I120" s="375"/>
      <c r="J120" s="375"/>
      <c r="L120" s="375"/>
      <c r="P120" s="375"/>
      <c r="V120" s="375">
        <v>776360904</v>
      </c>
    </row>
    <row r="121" spans="1:22" ht="16.5" customHeight="1">
      <c r="B121" s="174" t="s">
        <v>213</v>
      </c>
      <c r="C121" s="175"/>
      <c r="D121" s="175"/>
      <c r="E121" s="175"/>
      <c r="F121" s="226">
        <f>BCKQKD!D27</f>
        <v>1002606228</v>
      </c>
      <c r="G121" s="226"/>
      <c r="H121" s="226">
        <f>BCKQKD!G27</f>
        <v>6991481177</v>
      </c>
      <c r="J121" s="238"/>
      <c r="V121" s="176"/>
    </row>
    <row r="122" spans="1:22" ht="16.5" customHeight="1">
      <c r="B122" s="175" t="s">
        <v>214</v>
      </c>
      <c r="C122" s="175"/>
      <c r="D122" s="175"/>
      <c r="E122" s="175"/>
      <c r="F122" s="226"/>
      <c r="G122" s="226"/>
      <c r="H122" s="226"/>
      <c r="V122" s="176">
        <v>532199178</v>
      </c>
    </row>
    <row r="123" spans="1:22" ht="16.5" customHeight="1">
      <c r="B123" s="174" t="s">
        <v>215</v>
      </c>
      <c r="C123" s="174"/>
      <c r="D123" s="174"/>
      <c r="E123" s="174"/>
      <c r="F123" s="226"/>
      <c r="G123" s="200"/>
      <c r="H123" s="226"/>
      <c r="J123" s="238"/>
      <c r="V123" s="176">
        <v>289608076</v>
      </c>
    </row>
    <row r="124" spans="1:22" ht="16.5" customHeight="1">
      <c r="B124" s="174" t="s">
        <v>363</v>
      </c>
      <c r="C124" s="174"/>
      <c r="D124" s="174"/>
      <c r="E124" s="174"/>
      <c r="F124" s="200">
        <f>F121+F122-F123</f>
        <v>1002606228</v>
      </c>
      <c r="G124" s="200"/>
      <c r="H124" s="239">
        <f>H121+H122-H123</f>
        <v>6991481177</v>
      </c>
      <c r="V124" s="176">
        <v>727564407</v>
      </c>
    </row>
    <row r="125" spans="1:22" ht="16.5" customHeight="1">
      <c r="B125" s="144" t="s">
        <v>364</v>
      </c>
      <c r="C125" s="144"/>
      <c r="D125" s="144"/>
      <c r="E125" s="144"/>
      <c r="F125" s="122">
        <v>1002606228</v>
      </c>
      <c r="G125" s="122"/>
      <c r="H125" s="122">
        <v>6991481177</v>
      </c>
      <c r="I125" s="225"/>
      <c r="V125" s="225">
        <f>SUM(V119:V124)</f>
        <v>3175653563</v>
      </c>
    </row>
    <row r="126" spans="1:22" ht="16.5" customHeight="1">
      <c r="B126" s="174" t="s">
        <v>216</v>
      </c>
      <c r="C126" s="144"/>
      <c r="D126" s="144"/>
      <c r="E126" s="144"/>
      <c r="F126" s="122">
        <f>F124-F125</f>
        <v>0</v>
      </c>
      <c r="G126" s="122"/>
      <c r="H126" s="122">
        <f>H124-H125</f>
        <v>0</v>
      </c>
      <c r="I126" s="225"/>
      <c r="V126" s="225"/>
    </row>
    <row r="127" spans="1:22" ht="16.5" customHeight="1">
      <c r="B127" s="144" t="s">
        <v>365</v>
      </c>
      <c r="C127" s="144"/>
      <c r="D127" s="144"/>
      <c r="E127" s="122"/>
      <c r="F127" s="122"/>
      <c r="G127" s="122"/>
      <c r="H127" s="122"/>
      <c r="V127" s="176"/>
    </row>
    <row r="128" spans="1:22" ht="16.5" customHeight="1">
      <c r="B128" s="174" t="s">
        <v>217</v>
      </c>
      <c r="C128" s="174"/>
      <c r="D128" s="174"/>
      <c r="E128" s="174"/>
      <c r="F128" s="200">
        <f>F121-F127</f>
        <v>1002606228</v>
      </c>
      <c r="G128" s="200"/>
      <c r="H128" s="200">
        <f>H121-H127</f>
        <v>6991481177</v>
      </c>
      <c r="I128" s="225">
        <f>BCKQKD!D30</f>
        <v>1002606228</v>
      </c>
      <c r="J128" s="225">
        <f>BCKQKD!G30</f>
        <v>6991481177</v>
      </c>
      <c r="V128" s="176">
        <v>1277644225</v>
      </c>
    </row>
    <row r="129" spans="1:22" ht="15.75" customHeight="1">
      <c r="A129" s="174"/>
      <c r="B129" s="174"/>
      <c r="C129" s="174"/>
      <c r="D129" s="174"/>
      <c r="E129" s="174"/>
      <c r="F129" s="200"/>
      <c r="G129" s="200"/>
      <c r="H129" s="200"/>
      <c r="I129" s="225">
        <f>I128-F128</f>
        <v>0</v>
      </c>
      <c r="J129" s="372">
        <f>ROUND(J128-H128,0)</f>
        <v>0</v>
      </c>
      <c r="V129" s="176"/>
    </row>
    <row r="130" spans="1:22" ht="15.75" customHeight="1">
      <c r="A130" s="174" t="s">
        <v>513</v>
      </c>
      <c r="B130" s="174" t="s">
        <v>367</v>
      </c>
      <c r="C130" s="174"/>
      <c r="D130" s="174"/>
      <c r="E130" s="174"/>
      <c r="F130" s="221" t="str">
        <f>F116</f>
        <v>Kỳ này</v>
      </c>
      <c r="G130" s="222"/>
      <c r="H130" s="221" t="str">
        <f>H116</f>
        <v>Kỳ trước</v>
      </c>
      <c r="I130" s="225"/>
      <c r="J130" s="372"/>
      <c r="V130" s="176"/>
    </row>
    <row r="131" spans="1:22" ht="15.75" customHeight="1">
      <c r="A131" s="174"/>
      <c r="B131" s="454" t="s">
        <v>368</v>
      </c>
      <c r="C131" s="174"/>
      <c r="D131" s="174"/>
      <c r="E131" s="174"/>
      <c r="F131" s="122">
        <f>BCKQKD!D30</f>
        <v>1002606228</v>
      </c>
      <c r="G131" s="122"/>
      <c r="H131" s="122">
        <f>BCKQKD!G30</f>
        <v>6991481177</v>
      </c>
      <c r="I131" s="225"/>
      <c r="J131" s="372"/>
      <c r="V131" s="176"/>
    </row>
    <row r="132" spans="1:22" ht="27.75" customHeight="1">
      <c r="A132" s="174"/>
      <c r="B132" s="759" t="s">
        <v>369</v>
      </c>
      <c r="C132" s="759"/>
      <c r="D132" s="759"/>
      <c r="E132" s="174"/>
      <c r="F132" s="122"/>
      <c r="G132" s="122"/>
      <c r="H132" s="122"/>
      <c r="I132" s="225"/>
      <c r="J132" s="372"/>
      <c r="V132" s="176"/>
    </row>
    <row r="133" spans="1:22" ht="15.75" customHeight="1">
      <c r="A133" s="174"/>
      <c r="B133" s="456" t="s">
        <v>370</v>
      </c>
      <c r="C133" s="174"/>
      <c r="D133" s="174"/>
      <c r="E133" s="174"/>
      <c r="F133" s="122"/>
      <c r="G133" s="122"/>
      <c r="H133" s="122"/>
      <c r="I133" s="225"/>
      <c r="J133" s="372"/>
      <c r="V133" s="176"/>
    </row>
    <row r="134" spans="1:22" ht="15.75" customHeight="1">
      <c r="A134" s="174"/>
      <c r="B134" s="456" t="s">
        <v>371</v>
      </c>
      <c r="C134" s="174"/>
      <c r="D134" s="174"/>
      <c r="E134" s="174"/>
      <c r="F134" s="122"/>
      <c r="G134" s="122"/>
      <c r="H134" s="122"/>
      <c r="I134" s="225"/>
      <c r="J134" s="372"/>
      <c r="V134" s="176"/>
    </row>
    <row r="135" spans="1:22" ht="15.75" customHeight="1">
      <c r="A135" s="174"/>
      <c r="B135" s="454" t="s">
        <v>372</v>
      </c>
      <c r="C135" s="174"/>
      <c r="D135" s="174"/>
      <c r="E135" s="174"/>
      <c r="F135" s="122">
        <f>F131</f>
        <v>1002606228</v>
      </c>
      <c r="G135" s="122"/>
      <c r="H135" s="122">
        <f>H131</f>
        <v>6991481177</v>
      </c>
      <c r="I135" s="225"/>
      <c r="J135" s="372"/>
      <c r="V135" s="176"/>
    </row>
    <row r="136" spans="1:22" ht="15.75" customHeight="1">
      <c r="A136" s="174"/>
      <c r="B136" s="454" t="s">
        <v>373</v>
      </c>
      <c r="C136" s="174"/>
      <c r="D136" s="174"/>
      <c r="E136" s="174"/>
      <c r="F136" s="122">
        <f>'TM6 26 28'!F36</f>
        <v>9241801</v>
      </c>
      <c r="G136" s="122"/>
      <c r="H136" s="122">
        <f>'TM6 26 28'!H36</f>
        <v>9241801</v>
      </c>
      <c r="I136" s="225"/>
      <c r="J136" s="372"/>
      <c r="V136" s="176"/>
    </row>
    <row r="137" spans="1:22" ht="15.75" customHeight="1">
      <c r="A137" s="174"/>
      <c r="B137" s="454" t="s">
        <v>374</v>
      </c>
      <c r="C137" s="174"/>
      <c r="D137" s="174"/>
      <c r="E137" s="174"/>
      <c r="F137" s="122">
        <f>F135/F136</f>
        <v>108.4860221508773</v>
      </c>
      <c r="G137" s="122"/>
      <c r="H137" s="122">
        <f>H135/H136</f>
        <v>756.50635379402786</v>
      </c>
      <c r="I137" s="225"/>
      <c r="J137" s="372"/>
      <c r="V137" s="176"/>
    </row>
    <row r="138" spans="1:22" ht="12.75" customHeight="1">
      <c r="A138" s="174"/>
      <c r="B138" s="174"/>
      <c r="C138" s="174"/>
      <c r="D138" s="174"/>
      <c r="E138" s="174"/>
      <c r="F138" s="200"/>
      <c r="G138" s="200"/>
      <c r="H138" s="200"/>
      <c r="I138" s="225"/>
      <c r="J138" s="372"/>
      <c r="V138" s="176"/>
    </row>
    <row r="139" spans="1:22" ht="12.75" customHeight="1">
      <c r="A139" s="174"/>
      <c r="B139" s="174"/>
      <c r="C139" s="174"/>
      <c r="D139" s="174"/>
      <c r="E139" s="174"/>
      <c r="F139" s="200"/>
      <c r="G139" s="200"/>
      <c r="H139" s="200"/>
      <c r="I139" s="225"/>
      <c r="J139" s="372"/>
      <c r="V139" s="176"/>
    </row>
    <row r="140" spans="1:22" ht="12.75" customHeight="1">
      <c r="A140" s="174"/>
      <c r="B140" s="174"/>
      <c r="C140" s="174"/>
      <c r="D140" s="174"/>
      <c r="E140" s="174"/>
      <c r="F140" s="200"/>
      <c r="G140" s="200"/>
      <c r="H140" s="200"/>
      <c r="I140" s="225"/>
      <c r="J140" s="372"/>
      <c r="V140" s="176"/>
    </row>
    <row r="141" spans="1:22" ht="15" customHeight="1">
      <c r="A141" s="174" t="s">
        <v>314</v>
      </c>
      <c r="B141" s="174"/>
      <c r="C141" s="174"/>
      <c r="E141" s="174"/>
      <c r="F141" s="200"/>
      <c r="G141" s="200"/>
      <c r="H141" s="200"/>
      <c r="I141" s="225"/>
      <c r="J141" s="372"/>
      <c r="V141" s="176"/>
    </row>
    <row r="142" spans="1:22" ht="5.0999999999999996" customHeight="1">
      <c r="A142" s="175"/>
      <c r="B142" s="144"/>
      <c r="C142" s="144"/>
      <c r="D142" s="144"/>
      <c r="E142" s="144"/>
      <c r="F142" s="122"/>
      <c r="G142" s="122"/>
      <c r="H142" s="122"/>
      <c r="L142" s="123"/>
      <c r="V142" s="225"/>
    </row>
    <row r="143" spans="1:22" ht="16.5" customHeight="1">
      <c r="A143" s="175" t="s">
        <v>594</v>
      </c>
      <c r="B143" s="144"/>
      <c r="C143" s="144"/>
      <c r="D143" s="144"/>
      <c r="E143" s="144"/>
      <c r="F143" s="122"/>
      <c r="G143" s="122"/>
      <c r="H143" s="122"/>
      <c r="L143" s="123"/>
      <c r="V143" s="225"/>
    </row>
    <row r="144" spans="1:22">
      <c r="A144" s="175"/>
      <c r="B144" s="144" t="s">
        <v>633</v>
      </c>
      <c r="C144" s="144"/>
      <c r="D144" s="144"/>
      <c r="E144" s="144"/>
      <c r="F144" s="122"/>
      <c r="G144" s="122"/>
      <c r="H144" s="122"/>
      <c r="L144" s="123"/>
      <c r="V144" s="225"/>
    </row>
    <row r="145" spans="1:22" s="175" customFormat="1" ht="14.25">
      <c r="B145" s="639" t="s">
        <v>587</v>
      </c>
      <c r="C145" s="639" t="s">
        <v>588</v>
      </c>
      <c r="D145" s="639"/>
      <c r="E145" s="639" t="s">
        <v>589</v>
      </c>
      <c r="F145" s="640"/>
      <c r="G145" s="640"/>
      <c r="H145" s="640" t="s">
        <v>590</v>
      </c>
      <c r="I145" s="225"/>
      <c r="J145" s="225"/>
      <c r="P145" s="225"/>
      <c r="V145" s="225"/>
    </row>
    <row r="146" spans="1:22">
      <c r="A146" s="175"/>
      <c r="B146" s="144" t="s">
        <v>591</v>
      </c>
      <c r="C146" s="144" t="s">
        <v>592</v>
      </c>
      <c r="D146" s="144"/>
      <c r="E146" s="144" t="s">
        <v>593</v>
      </c>
      <c r="F146" s="122"/>
      <c r="G146" s="122"/>
      <c r="H146" s="122">
        <v>8000000000</v>
      </c>
      <c r="L146" s="123"/>
      <c r="V146" s="225"/>
    </row>
    <row r="147" spans="1:22">
      <c r="A147" s="175"/>
      <c r="B147" s="144"/>
      <c r="C147" s="144"/>
      <c r="D147" s="144"/>
      <c r="E147" s="144"/>
      <c r="F147" s="122"/>
      <c r="G147" s="122"/>
      <c r="H147" s="122"/>
      <c r="L147" s="123"/>
      <c r="V147" s="225"/>
    </row>
    <row r="148" spans="1:22" ht="16.5" customHeight="1">
      <c r="A148" s="175" t="s">
        <v>315</v>
      </c>
      <c r="B148" s="144"/>
      <c r="C148" s="144"/>
      <c r="D148" s="144"/>
      <c r="E148" s="144"/>
      <c r="F148" s="122"/>
      <c r="G148" s="122"/>
      <c r="H148" s="122"/>
      <c r="L148" s="123"/>
      <c r="V148" s="225"/>
    </row>
    <row r="149" spans="1:22" ht="45.75" customHeight="1">
      <c r="A149" s="175"/>
      <c r="B149" s="760" t="s">
        <v>375</v>
      </c>
      <c r="C149" s="760"/>
      <c r="D149" s="760"/>
      <c r="E149" s="760"/>
      <c r="F149" s="760"/>
      <c r="G149" s="760"/>
      <c r="H149" s="760"/>
      <c r="L149" s="123"/>
      <c r="V149" s="225"/>
    </row>
    <row r="150" spans="1:22" ht="19.5" customHeight="1">
      <c r="A150" s="175"/>
      <c r="B150" s="144"/>
      <c r="C150" s="144"/>
      <c r="D150" s="144"/>
      <c r="E150" s="144"/>
      <c r="F150" s="122"/>
      <c r="G150" s="122"/>
      <c r="H150" s="122"/>
      <c r="L150" s="123"/>
      <c r="V150" s="225"/>
    </row>
    <row r="151" spans="1:22" ht="5.0999999999999996" customHeight="1">
      <c r="A151" s="175"/>
      <c r="B151" s="144"/>
      <c r="C151" s="144"/>
      <c r="D151" s="144"/>
      <c r="E151" s="144"/>
      <c r="F151" s="122"/>
      <c r="G151" s="122"/>
      <c r="H151" s="122"/>
      <c r="L151" s="123"/>
      <c r="V151" s="225"/>
    </row>
    <row r="152" spans="1:22" hidden="1">
      <c r="A152" s="240"/>
      <c r="B152" s="241"/>
      <c r="C152" s="241"/>
      <c r="D152" s="241"/>
      <c r="E152" s="241"/>
      <c r="F152" s="241"/>
      <c r="G152" s="241"/>
      <c r="H152" s="241"/>
      <c r="I152" s="241"/>
      <c r="J152" s="241"/>
      <c r="L152" s="123"/>
      <c r="V152" s="225"/>
    </row>
    <row r="153" spans="1:22" ht="5.0999999999999996" hidden="1" customHeight="1">
      <c r="A153" s="242"/>
      <c r="B153" s="241"/>
      <c r="C153" s="241"/>
      <c r="D153" s="241"/>
      <c r="E153" s="241"/>
      <c r="F153" s="241"/>
      <c r="G153" s="241"/>
      <c r="H153" s="241"/>
      <c r="I153" s="241"/>
      <c r="J153" s="241"/>
      <c r="L153" s="123"/>
      <c r="V153" s="225"/>
    </row>
    <row r="154" spans="1:22" ht="33" hidden="1" customHeight="1">
      <c r="A154" s="747"/>
      <c r="B154" s="747"/>
      <c r="C154" s="747"/>
      <c r="D154" s="747"/>
      <c r="E154" s="747"/>
      <c r="F154" s="747"/>
      <c r="G154" s="747"/>
      <c r="H154" s="747"/>
      <c r="I154" s="243"/>
      <c r="J154" s="243"/>
      <c r="L154" s="123"/>
      <c r="V154" s="225"/>
    </row>
    <row r="155" spans="1:22" ht="5.0999999999999996" hidden="1" customHeight="1">
      <c r="A155" s="244"/>
      <c r="B155" s="244"/>
      <c r="C155" s="244"/>
      <c r="D155" s="244"/>
      <c r="E155" s="244"/>
      <c r="F155" s="244"/>
      <c r="G155" s="244"/>
      <c r="H155" s="244"/>
      <c r="I155" s="244"/>
      <c r="J155" s="244"/>
      <c r="L155" s="123"/>
      <c r="V155" s="225"/>
    </row>
    <row r="156" spans="1:22" ht="30" hidden="1" customHeight="1">
      <c r="A156" s="747"/>
      <c r="B156" s="747"/>
      <c r="C156" s="747"/>
      <c r="D156" s="747"/>
      <c r="E156" s="747"/>
      <c r="F156" s="747"/>
      <c r="G156" s="747"/>
      <c r="H156" s="747"/>
      <c r="I156" s="243"/>
      <c r="J156" s="243"/>
      <c r="L156" s="123"/>
      <c r="V156" s="225"/>
    </row>
    <row r="157" spans="1:22" ht="5.0999999999999996" hidden="1" customHeight="1">
      <c r="A157" s="245"/>
      <c r="B157" s="245"/>
      <c r="C157" s="245"/>
      <c r="D157" s="245"/>
      <c r="E157" s="245"/>
      <c r="F157" s="245"/>
      <c r="G157" s="245"/>
      <c r="H157" s="245"/>
      <c r="I157" s="245"/>
      <c r="J157" s="243"/>
      <c r="L157" s="123"/>
      <c r="V157" s="225"/>
    </row>
    <row r="158" spans="1:22" hidden="1">
      <c r="A158" s="240"/>
      <c r="B158" s="241"/>
      <c r="C158" s="241"/>
      <c r="D158" s="241"/>
      <c r="E158" s="241"/>
      <c r="F158" s="241"/>
      <c r="G158" s="241"/>
      <c r="H158" s="241"/>
      <c r="I158" s="241"/>
      <c r="J158" s="241"/>
      <c r="L158" s="123"/>
      <c r="V158" s="225"/>
    </row>
    <row r="159" spans="1:22" ht="5.0999999999999996" hidden="1" customHeight="1">
      <c r="A159" s="242"/>
      <c r="B159" s="241"/>
      <c r="C159" s="241"/>
      <c r="D159" s="241"/>
      <c r="E159" s="241"/>
      <c r="F159" s="241"/>
      <c r="G159" s="241"/>
      <c r="H159" s="241"/>
      <c r="I159" s="241"/>
      <c r="J159" s="241"/>
      <c r="L159" s="123"/>
      <c r="V159" s="225"/>
    </row>
    <row r="160" spans="1:22" ht="48.75" hidden="1" customHeight="1">
      <c r="A160" s="748"/>
      <c r="B160" s="748"/>
      <c r="C160" s="748"/>
      <c r="D160" s="748"/>
      <c r="E160" s="748"/>
      <c r="F160" s="748"/>
      <c r="G160" s="748"/>
      <c r="H160" s="748"/>
      <c r="I160" s="246"/>
      <c r="J160" s="247"/>
      <c r="L160" s="123"/>
      <c r="V160" s="225"/>
    </row>
    <row r="161" spans="1:22" ht="75" hidden="1" customHeight="1">
      <c r="A161" s="748"/>
      <c r="B161" s="748"/>
      <c r="C161" s="748"/>
      <c r="D161" s="748"/>
      <c r="E161" s="748"/>
      <c r="F161" s="748"/>
      <c r="G161" s="748"/>
      <c r="H161" s="748"/>
      <c r="I161" s="246"/>
      <c r="J161" s="247"/>
      <c r="L161" s="123"/>
      <c r="V161" s="225"/>
    </row>
    <row r="162" spans="1:22" ht="5.0999999999999996" hidden="1" customHeight="1">
      <c r="A162" s="248"/>
      <c r="B162" s="248"/>
      <c r="C162" s="248"/>
      <c r="D162" s="248"/>
      <c r="E162" s="248"/>
      <c r="F162" s="248"/>
      <c r="G162" s="248"/>
      <c r="H162" s="248"/>
      <c r="I162" s="248"/>
      <c r="J162" s="247"/>
      <c r="L162" s="123"/>
      <c r="V162" s="225"/>
    </row>
    <row r="163" spans="1:22" hidden="1">
      <c r="A163" s="240"/>
      <c r="B163" s="241"/>
      <c r="C163" s="241"/>
      <c r="D163" s="241"/>
      <c r="E163" s="241"/>
      <c r="F163" s="241"/>
      <c r="G163" s="241"/>
      <c r="H163" s="241"/>
      <c r="I163" s="241"/>
      <c r="J163" s="241"/>
      <c r="L163" s="123"/>
      <c r="V163" s="225"/>
    </row>
    <row r="164" spans="1:22" ht="16.5" hidden="1" customHeight="1">
      <c r="A164" s="241"/>
      <c r="B164" s="241"/>
      <c r="C164" s="241"/>
      <c r="D164" s="753"/>
      <c r="E164" s="753"/>
      <c r="F164" s="753"/>
      <c r="G164" s="753"/>
      <c r="H164" s="753"/>
      <c r="L164" s="123"/>
      <c r="V164" s="225"/>
    </row>
    <row r="165" spans="1:22" hidden="1">
      <c r="A165" s="241"/>
      <c r="B165" s="241"/>
      <c r="C165" s="241"/>
      <c r="D165" s="249"/>
      <c r="E165" s="249"/>
      <c r="F165" s="249"/>
      <c r="H165" s="249"/>
      <c r="L165" s="123"/>
      <c r="V165" s="225"/>
    </row>
    <row r="166" spans="1:22" hidden="1">
      <c r="A166" s="242"/>
      <c r="B166" s="241"/>
      <c r="C166" s="241"/>
      <c r="D166" s="250"/>
      <c r="E166" s="251"/>
      <c r="F166" s="176"/>
      <c r="G166" s="251"/>
      <c r="H166" s="20"/>
      <c r="L166" s="123"/>
      <c r="V166" s="225"/>
    </row>
    <row r="167" spans="1:22" hidden="1">
      <c r="A167" s="241"/>
      <c r="B167" s="241"/>
      <c r="C167" s="241"/>
      <c r="D167" s="250"/>
      <c r="E167" s="250"/>
      <c r="F167" s="176"/>
      <c r="G167" s="250"/>
      <c r="H167" s="20"/>
      <c r="L167" s="123"/>
      <c r="V167" s="225"/>
    </row>
    <row r="168" spans="1:22" hidden="1">
      <c r="A168" s="241"/>
      <c r="B168" s="241"/>
      <c r="C168" s="241"/>
      <c r="D168" s="250"/>
      <c r="E168" s="176"/>
      <c r="F168" s="176"/>
      <c r="G168" s="176"/>
      <c r="H168" s="20"/>
      <c r="L168" s="123"/>
      <c r="V168" s="225"/>
    </row>
    <row r="169" spans="1:22" hidden="1">
      <c r="A169" s="241"/>
      <c r="B169" s="241"/>
      <c r="C169" s="241"/>
      <c r="D169" s="250"/>
      <c r="E169" s="250"/>
      <c r="F169" s="176"/>
      <c r="G169" s="250"/>
      <c r="H169" s="20"/>
      <c r="L169" s="123"/>
      <c r="V169" s="225"/>
    </row>
    <row r="170" spans="1:22" hidden="1">
      <c r="A170" s="241"/>
      <c r="B170" s="241"/>
      <c r="C170" s="241"/>
      <c r="D170" s="250"/>
      <c r="E170" s="250"/>
      <c r="F170" s="176"/>
      <c r="G170" s="250"/>
      <c r="H170" s="20"/>
      <c r="L170" s="123"/>
      <c r="V170" s="225"/>
    </row>
    <row r="171" spans="1:22" hidden="1">
      <c r="A171" s="241"/>
      <c r="B171" s="241"/>
      <c r="C171" s="241"/>
      <c r="D171" s="252"/>
      <c r="E171" s="252"/>
      <c r="F171" s="176"/>
      <c r="G171" s="252"/>
      <c r="H171" s="20"/>
      <c r="L171" s="123"/>
      <c r="V171" s="225"/>
    </row>
    <row r="172" spans="1:22" ht="5.0999999999999996" hidden="1" customHeight="1">
      <c r="A172" s="241"/>
      <c r="B172" s="241"/>
      <c r="C172" s="241"/>
      <c r="D172" s="250"/>
      <c r="E172" s="253"/>
      <c r="F172" s="176"/>
      <c r="G172" s="254"/>
      <c r="H172" s="20"/>
      <c r="L172" s="123"/>
      <c r="V172" s="225"/>
    </row>
    <row r="173" spans="1:22" hidden="1">
      <c r="A173" s="753"/>
      <c r="B173" s="753"/>
      <c r="C173" s="241"/>
      <c r="D173" s="255"/>
      <c r="E173" s="255"/>
      <c r="F173" s="255"/>
      <c r="G173" s="255"/>
      <c r="H173" s="255"/>
      <c r="L173" s="123"/>
      <c r="V173" s="225"/>
    </row>
    <row r="174" spans="1:22" ht="5.0999999999999996" hidden="1" customHeight="1">
      <c r="A174" s="241"/>
      <c r="B174" s="241"/>
      <c r="C174" s="241"/>
      <c r="D174" s="250"/>
      <c r="E174" s="250"/>
      <c r="F174" s="176"/>
      <c r="G174" s="250"/>
      <c r="H174" s="20"/>
      <c r="L174" s="123"/>
      <c r="V174" s="225"/>
    </row>
    <row r="175" spans="1:22" hidden="1">
      <c r="A175" s="242"/>
      <c r="B175" s="241"/>
      <c r="C175" s="241"/>
      <c r="D175" s="250"/>
      <c r="E175" s="250"/>
      <c r="F175" s="176"/>
      <c r="G175" s="250"/>
      <c r="H175" s="20"/>
      <c r="L175" s="123"/>
      <c r="V175" s="225"/>
    </row>
    <row r="176" spans="1:22" hidden="1">
      <c r="A176" s="241"/>
      <c r="B176" s="241"/>
      <c r="C176" s="241"/>
      <c r="D176" s="250"/>
      <c r="E176" s="250"/>
      <c r="F176" s="176"/>
      <c r="G176" s="250"/>
      <c r="H176" s="20"/>
      <c r="L176" s="123"/>
      <c r="V176" s="225"/>
    </row>
    <row r="177" spans="1:22" hidden="1">
      <c r="A177" s="241"/>
      <c r="B177" s="241"/>
      <c r="C177" s="241"/>
      <c r="D177" s="253"/>
      <c r="E177" s="253"/>
      <c r="F177" s="176"/>
      <c r="G177" s="253"/>
      <c r="H177" s="20"/>
      <c r="L177" s="123"/>
      <c r="V177" s="225"/>
    </row>
    <row r="178" spans="1:22" hidden="1">
      <c r="A178" s="241"/>
      <c r="B178" s="241"/>
      <c r="C178" s="241"/>
      <c r="D178" s="253"/>
      <c r="E178" s="253"/>
      <c r="F178" s="176"/>
      <c r="G178" s="253"/>
      <c r="H178" s="20"/>
      <c r="L178" s="123"/>
      <c r="V178" s="225"/>
    </row>
    <row r="179" spans="1:22" hidden="1">
      <c r="A179" s="241"/>
      <c r="B179" s="241"/>
      <c r="C179" s="241"/>
      <c r="D179" s="250"/>
      <c r="E179" s="256"/>
      <c r="F179" s="176"/>
      <c r="G179" s="256"/>
      <c r="H179" s="20"/>
      <c r="L179" s="123"/>
      <c r="V179" s="225"/>
    </row>
    <row r="180" spans="1:22" hidden="1">
      <c r="A180" s="753"/>
      <c r="B180" s="753"/>
      <c r="C180" s="241"/>
      <c r="D180" s="255"/>
      <c r="E180" s="255"/>
      <c r="F180" s="255"/>
      <c r="G180" s="255"/>
      <c r="H180" s="255"/>
      <c r="L180" s="123"/>
      <c r="V180" s="225"/>
    </row>
    <row r="181" spans="1:22" hidden="1">
      <c r="A181" s="241"/>
      <c r="B181" s="241"/>
      <c r="C181" s="241"/>
      <c r="D181" s="250"/>
      <c r="E181" s="250"/>
      <c r="F181" s="250"/>
      <c r="G181" s="250"/>
      <c r="H181" s="250"/>
      <c r="I181" s="241"/>
      <c r="J181" s="241"/>
      <c r="L181" s="123"/>
      <c r="V181" s="225"/>
    </row>
    <row r="182" spans="1:22" ht="31.5" hidden="1" customHeight="1">
      <c r="A182" s="747"/>
      <c r="B182" s="747"/>
      <c r="C182" s="747"/>
      <c r="D182" s="747"/>
      <c r="E182" s="747"/>
      <c r="F182" s="747"/>
      <c r="G182" s="747"/>
      <c r="H182" s="747"/>
      <c r="I182" s="241"/>
      <c r="J182" s="241"/>
      <c r="L182" s="123"/>
      <c r="V182" s="225"/>
    </row>
    <row r="183" spans="1:22" ht="5.25" hidden="1" customHeight="1">
      <c r="A183" s="750"/>
      <c r="B183" s="750"/>
      <c r="C183" s="750"/>
      <c r="D183" s="750"/>
      <c r="E183" s="750"/>
      <c r="F183" s="750"/>
      <c r="G183" s="750"/>
      <c r="H183" s="750"/>
      <c r="I183" s="243"/>
      <c r="J183" s="257"/>
      <c r="L183" s="123"/>
      <c r="V183" s="225"/>
    </row>
    <row r="184" spans="1:22" ht="50.25" hidden="1" customHeight="1">
      <c r="A184" s="754"/>
      <c r="B184" s="754"/>
      <c r="C184" s="754"/>
      <c r="D184" s="754"/>
      <c r="E184" s="754"/>
      <c r="F184" s="754"/>
      <c r="G184" s="754"/>
      <c r="H184" s="754"/>
      <c r="I184" s="257"/>
      <c r="J184" s="257"/>
      <c r="L184" s="123"/>
      <c r="V184" s="225"/>
    </row>
    <row r="185" spans="1:22" ht="1.5" hidden="1" customHeight="1">
      <c r="A185" s="258"/>
      <c r="B185" s="258"/>
      <c r="C185" s="258"/>
      <c r="D185" s="258"/>
      <c r="E185" s="258"/>
      <c r="F185" s="258"/>
      <c r="G185" s="258"/>
      <c r="H185" s="258"/>
      <c r="I185" s="258"/>
      <c r="J185" s="257"/>
      <c r="L185" s="123"/>
      <c r="V185" s="225"/>
    </row>
    <row r="186" spans="1:22" ht="62.25" hidden="1" customHeight="1">
      <c r="A186" s="747"/>
      <c r="B186" s="747"/>
      <c r="C186" s="747"/>
      <c r="D186" s="747"/>
      <c r="E186" s="747"/>
      <c r="F186" s="747"/>
      <c r="G186" s="747"/>
      <c r="H186" s="747"/>
      <c r="I186" s="243"/>
      <c r="J186" s="245"/>
      <c r="L186" s="123"/>
      <c r="V186" s="225"/>
    </row>
    <row r="187" spans="1:22" ht="5.0999999999999996" hidden="1" customHeight="1">
      <c r="A187" s="245"/>
      <c r="B187" s="245"/>
      <c r="C187" s="245"/>
      <c r="D187" s="245"/>
      <c r="E187" s="245"/>
      <c r="F187" s="245"/>
      <c r="G187" s="245"/>
      <c r="H187" s="245"/>
      <c r="I187" s="245"/>
      <c r="J187" s="245"/>
      <c r="L187" s="123"/>
      <c r="V187" s="225"/>
    </row>
    <row r="188" spans="1:22" ht="30.75" hidden="1" customHeight="1">
      <c r="A188" s="747"/>
      <c r="B188" s="747"/>
      <c r="C188" s="747"/>
      <c r="D188" s="747"/>
      <c r="E188" s="747"/>
      <c r="F188" s="747"/>
      <c r="G188" s="747"/>
      <c r="H188" s="747"/>
      <c r="I188" s="243"/>
      <c r="J188" s="257"/>
      <c r="L188" s="123"/>
      <c r="V188" s="225"/>
    </row>
    <row r="189" spans="1:22" ht="5.0999999999999996" hidden="1" customHeight="1">
      <c r="A189" s="244"/>
      <c r="B189" s="244"/>
      <c r="C189" s="244"/>
      <c r="D189" s="244"/>
      <c r="E189" s="244"/>
      <c r="F189" s="244"/>
      <c r="G189" s="244"/>
      <c r="H189" s="244"/>
      <c r="I189" s="244"/>
      <c r="J189" s="244"/>
      <c r="L189" s="123"/>
      <c r="V189" s="225"/>
    </row>
    <row r="190" spans="1:22" hidden="1">
      <c r="A190" s="240"/>
      <c r="B190" s="241"/>
      <c r="C190" s="241"/>
      <c r="D190" s="241"/>
      <c r="E190" s="241"/>
      <c r="F190" s="241"/>
      <c r="G190" s="241"/>
      <c r="H190" s="241"/>
      <c r="I190" s="241"/>
      <c r="J190" s="241"/>
      <c r="L190" s="123"/>
      <c r="V190" s="225"/>
    </row>
    <row r="191" spans="1:22" ht="5.0999999999999996" hidden="1" customHeight="1">
      <c r="A191" s="242"/>
      <c r="B191" s="241"/>
      <c r="C191" s="241"/>
      <c r="D191" s="241"/>
      <c r="E191" s="241"/>
      <c r="F191" s="241"/>
      <c r="G191" s="241"/>
      <c r="H191" s="241"/>
      <c r="I191" s="241"/>
      <c r="J191" s="241"/>
      <c r="L191" s="123"/>
      <c r="V191" s="225"/>
    </row>
    <row r="192" spans="1:22" ht="29.25" hidden="1" customHeight="1">
      <c r="A192" s="747"/>
      <c r="B192" s="747"/>
      <c r="C192" s="747"/>
      <c r="D192" s="747"/>
      <c r="E192" s="747"/>
      <c r="F192" s="747"/>
      <c r="G192" s="747"/>
      <c r="H192" s="747"/>
      <c r="I192" s="241"/>
      <c r="J192" s="241"/>
      <c r="L192" s="123"/>
      <c r="V192" s="225"/>
    </row>
    <row r="193" spans="1:22" ht="3.75" hidden="1" customHeight="1">
      <c r="A193" s="242"/>
      <c r="B193" s="241"/>
      <c r="C193" s="241"/>
      <c r="D193" s="241"/>
      <c r="E193" s="241"/>
      <c r="F193" s="241"/>
      <c r="G193" s="241"/>
      <c r="H193" s="241"/>
      <c r="I193" s="241"/>
      <c r="J193" s="241"/>
      <c r="L193" s="123"/>
      <c r="V193" s="225"/>
    </row>
    <row r="194" spans="1:22" ht="29.25" hidden="1" customHeight="1">
      <c r="A194" s="747"/>
      <c r="B194" s="747"/>
      <c r="C194" s="747"/>
      <c r="D194" s="747"/>
      <c r="E194" s="747"/>
      <c r="F194" s="747"/>
      <c r="G194" s="747"/>
      <c r="H194" s="747"/>
      <c r="I194" s="243"/>
      <c r="J194" s="257"/>
      <c r="L194" s="123"/>
      <c r="V194" s="225"/>
    </row>
    <row r="195" spans="1:22" ht="6" hidden="1" customHeight="1">
      <c r="A195" s="245"/>
      <c r="B195" s="245"/>
      <c r="C195" s="245"/>
      <c r="D195" s="245"/>
      <c r="E195" s="245"/>
      <c r="F195" s="245"/>
      <c r="G195" s="245"/>
      <c r="H195" s="245"/>
      <c r="I195" s="243"/>
      <c r="J195" s="257"/>
      <c r="L195" s="123"/>
      <c r="V195" s="225"/>
    </row>
    <row r="196" spans="1:22" hidden="1">
      <c r="A196" s="751"/>
      <c r="B196" s="751"/>
      <c r="C196" s="751"/>
      <c r="D196" s="751"/>
      <c r="E196" s="751"/>
      <c r="F196" s="751"/>
      <c r="G196" s="751"/>
      <c r="H196" s="751"/>
      <c r="I196" s="243"/>
      <c r="J196" s="257"/>
      <c r="L196" s="123"/>
      <c r="V196" s="225"/>
    </row>
    <row r="197" spans="1:22" ht="44.25" hidden="1" customHeight="1">
      <c r="A197" s="747"/>
      <c r="B197" s="747"/>
      <c r="C197" s="747"/>
      <c r="D197" s="747"/>
      <c r="E197" s="747"/>
      <c r="F197" s="747"/>
      <c r="G197" s="747"/>
      <c r="H197" s="747"/>
      <c r="I197" s="243"/>
      <c r="J197" s="257"/>
      <c r="L197" s="123"/>
      <c r="V197" s="225"/>
    </row>
    <row r="198" spans="1:22" hidden="1">
      <c r="A198" s="751"/>
      <c r="B198" s="751"/>
      <c r="C198" s="751"/>
      <c r="D198" s="751"/>
      <c r="E198" s="751"/>
      <c r="F198" s="751"/>
      <c r="G198" s="751"/>
      <c r="H198" s="751"/>
      <c r="I198" s="243"/>
      <c r="J198" s="257"/>
      <c r="L198" s="123"/>
      <c r="V198" s="225"/>
    </row>
    <row r="199" spans="1:22" ht="30" hidden="1" customHeight="1">
      <c r="A199" s="747"/>
      <c r="B199" s="747"/>
      <c r="C199" s="747"/>
      <c r="D199" s="747"/>
      <c r="E199" s="747"/>
      <c r="F199" s="747"/>
      <c r="G199" s="747"/>
      <c r="H199" s="747"/>
      <c r="I199" s="243"/>
      <c r="J199" s="257"/>
      <c r="L199" s="123"/>
      <c r="V199" s="225"/>
    </row>
    <row r="200" spans="1:22" ht="5.0999999999999996" hidden="1" customHeight="1">
      <c r="A200" s="245"/>
      <c r="B200" s="245"/>
      <c r="C200" s="245"/>
      <c r="D200" s="245"/>
      <c r="E200" s="245"/>
      <c r="F200" s="245"/>
      <c r="G200" s="245"/>
      <c r="H200" s="245"/>
      <c r="I200" s="245"/>
      <c r="J200" s="257"/>
      <c r="L200" s="123"/>
      <c r="V200" s="225"/>
    </row>
    <row r="201" spans="1:22" hidden="1">
      <c r="A201" s="240"/>
      <c r="B201" s="241"/>
      <c r="C201" s="241"/>
      <c r="D201" s="241"/>
      <c r="E201" s="241"/>
      <c r="F201" s="241"/>
      <c r="G201" s="241"/>
      <c r="H201" s="241"/>
      <c r="I201" s="241"/>
      <c r="J201" s="241"/>
      <c r="L201" s="123"/>
      <c r="V201" s="225"/>
    </row>
    <row r="202" spans="1:22" ht="5.0999999999999996" hidden="1" customHeight="1">
      <c r="A202" s="242"/>
      <c r="B202" s="241"/>
      <c r="C202" s="241"/>
      <c r="D202" s="241"/>
      <c r="E202" s="241"/>
      <c r="F202" s="241"/>
      <c r="G202" s="241"/>
      <c r="H202" s="241"/>
      <c r="I202" s="241"/>
      <c r="J202" s="241"/>
      <c r="L202" s="123"/>
      <c r="V202" s="225"/>
    </row>
    <row r="203" spans="1:22" hidden="1">
      <c r="A203" s="241"/>
      <c r="B203" s="241"/>
      <c r="C203" s="241"/>
      <c r="D203" s="241"/>
      <c r="E203" s="241"/>
      <c r="F203" s="241"/>
      <c r="G203" s="241"/>
      <c r="H203" s="241"/>
      <c r="I203" s="241"/>
      <c r="J203" s="241"/>
      <c r="L203" s="123"/>
      <c r="V203" s="225"/>
    </row>
    <row r="204" spans="1:22" ht="5.0999999999999996" hidden="1" customHeight="1">
      <c r="A204" s="241"/>
      <c r="B204" s="241"/>
      <c r="C204" s="241"/>
      <c r="D204" s="241"/>
      <c r="E204" s="241"/>
      <c r="F204" s="241"/>
      <c r="G204" s="241"/>
      <c r="H204" s="241"/>
      <c r="I204" s="241"/>
      <c r="J204" s="241"/>
      <c r="L204" s="123"/>
      <c r="V204" s="225"/>
    </row>
    <row r="205" spans="1:22" ht="30.75" hidden="1" customHeight="1">
      <c r="A205" s="752"/>
      <c r="B205" s="752"/>
      <c r="C205" s="752"/>
      <c r="D205" s="752"/>
      <c r="E205" s="752"/>
      <c r="F205" s="752"/>
      <c r="G205" s="752"/>
      <c r="H205" s="752"/>
      <c r="I205" s="241"/>
      <c r="J205" s="241"/>
      <c r="L205" s="123"/>
      <c r="V205" s="225"/>
    </row>
    <row r="206" spans="1:22" ht="5.0999999999999996" hidden="1" customHeight="1">
      <c r="A206" s="259"/>
      <c r="B206" s="259"/>
      <c r="C206" s="259"/>
      <c r="D206" s="259"/>
      <c r="E206" s="259"/>
      <c r="F206" s="259"/>
      <c r="G206" s="259"/>
      <c r="H206" s="259"/>
      <c r="I206" s="241"/>
      <c r="J206" s="241"/>
      <c r="L206" s="123"/>
      <c r="V206" s="225"/>
    </row>
    <row r="207" spans="1:22" ht="82.5" hidden="1" customHeight="1">
      <c r="A207" s="747"/>
      <c r="B207" s="747"/>
      <c r="C207" s="747"/>
      <c r="D207" s="747"/>
      <c r="E207" s="747"/>
      <c r="F207" s="747"/>
      <c r="G207" s="747"/>
      <c r="H207" s="747"/>
      <c r="I207" s="243"/>
      <c r="J207" s="257"/>
      <c r="L207" s="123"/>
      <c r="V207" s="225"/>
    </row>
    <row r="208" spans="1:22" ht="10.5" hidden="1" customHeight="1">
      <c r="A208" s="244"/>
      <c r="B208" s="244"/>
      <c r="C208" s="244"/>
      <c r="D208" s="244"/>
      <c r="E208" s="244"/>
      <c r="F208" s="244"/>
      <c r="G208" s="244"/>
      <c r="H208" s="244"/>
      <c r="I208" s="244"/>
      <c r="J208" s="244"/>
      <c r="L208" s="123"/>
      <c r="V208" s="225"/>
    </row>
    <row r="209" spans="1:22" hidden="1">
      <c r="A209" s="244"/>
      <c r="C209" s="244"/>
      <c r="D209" s="19"/>
      <c r="E209" s="260"/>
      <c r="F209" s="260"/>
      <c r="G209" s="261"/>
      <c r="H209" s="260"/>
      <c r="I209" s="261"/>
      <c r="J209" s="244"/>
      <c r="L209" s="123"/>
      <c r="V209" s="225"/>
    </row>
    <row r="210" spans="1:22" hidden="1">
      <c r="A210" s="262"/>
      <c r="B210" s="19"/>
      <c r="C210" s="244"/>
      <c r="D210" s="261"/>
      <c r="E210" s="261"/>
      <c r="F210" s="244"/>
      <c r="G210" s="261"/>
      <c r="H210" s="261"/>
      <c r="I210" s="261"/>
      <c r="J210" s="244"/>
      <c r="L210" s="123"/>
      <c r="V210" s="225"/>
    </row>
    <row r="211" spans="1:22" hidden="1">
      <c r="A211" s="241"/>
      <c r="B211" s="244"/>
      <c r="C211" s="19"/>
      <c r="D211" s="19"/>
      <c r="E211" s="263"/>
      <c r="F211" s="244"/>
      <c r="G211" s="264"/>
      <c r="H211" s="264"/>
      <c r="I211" s="264"/>
      <c r="J211" s="244"/>
      <c r="L211" s="123"/>
      <c r="V211" s="225"/>
    </row>
    <row r="212" spans="1:22" hidden="1">
      <c r="A212" s="265"/>
      <c r="B212" s="244"/>
      <c r="C212" s="19"/>
      <c r="D212" s="19"/>
      <c r="E212" s="266"/>
      <c r="F212" s="244"/>
      <c r="G212" s="264"/>
      <c r="H212" s="264"/>
      <c r="I212" s="264"/>
      <c r="J212" s="244"/>
      <c r="L212" s="123"/>
      <c r="V212" s="225"/>
    </row>
    <row r="213" spans="1:22" hidden="1">
      <c r="A213" s="241"/>
      <c r="B213" s="244"/>
      <c r="C213" s="19"/>
      <c r="D213" s="19"/>
      <c r="E213" s="266"/>
      <c r="F213" s="244"/>
      <c r="G213" s="264"/>
      <c r="H213" s="264"/>
      <c r="I213" s="264"/>
      <c r="J213" s="244"/>
      <c r="L213" s="123"/>
      <c r="V213" s="225"/>
    </row>
    <row r="214" spans="1:22" hidden="1">
      <c r="A214" s="265"/>
      <c r="B214" s="244"/>
      <c r="C214" s="19"/>
      <c r="D214" s="19"/>
      <c r="E214" s="266"/>
      <c r="F214" s="244"/>
      <c r="G214" s="264"/>
      <c r="H214" s="264"/>
      <c r="I214" s="264"/>
      <c r="J214" s="244"/>
      <c r="L214" s="123"/>
      <c r="V214" s="225"/>
    </row>
    <row r="215" spans="1:22" hidden="1">
      <c r="A215" s="265"/>
      <c r="B215" s="244"/>
      <c r="C215" s="19"/>
      <c r="D215" s="19"/>
      <c r="E215" s="266"/>
      <c r="F215" s="244"/>
      <c r="G215" s="264"/>
      <c r="H215" s="264"/>
      <c r="I215" s="264"/>
      <c r="J215" s="244"/>
      <c r="L215" s="123"/>
      <c r="V215" s="225"/>
    </row>
    <row r="216" spans="1:22" hidden="1">
      <c r="A216" s="267"/>
      <c r="B216" s="268"/>
      <c r="C216" s="19"/>
      <c r="D216" s="19"/>
      <c r="E216" s="269"/>
      <c r="F216" s="269"/>
      <c r="G216" s="270"/>
      <c r="H216" s="269"/>
      <c r="I216" s="270"/>
      <c r="J216" s="244"/>
      <c r="L216" s="123"/>
      <c r="V216" s="225"/>
    </row>
    <row r="217" spans="1:22" hidden="1">
      <c r="A217" s="262"/>
      <c r="B217" s="244"/>
      <c r="C217" s="19"/>
      <c r="D217" s="19"/>
      <c r="E217" s="266"/>
      <c r="F217" s="244"/>
      <c r="G217" s="244"/>
      <c r="H217" s="244"/>
      <c r="I217" s="244"/>
      <c r="J217" s="244"/>
      <c r="L217" s="123"/>
      <c r="V217" s="225"/>
    </row>
    <row r="218" spans="1:22" hidden="1">
      <c r="A218" s="265"/>
      <c r="B218" s="244"/>
      <c r="C218" s="19"/>
      <c r="D218" s="19"/>
      <c r="E218" s="266"/>
      <c r="F218" s="244"/>
      <c r="G218" s="264"/>
      <c r="H218" s="264"/>
      <c r="I218" s="264"/>
      <c r="J218" s="244"/>
      <c r="L218" s="123"/>
      <c r="V218" s="225"/>
    </row>
    <row r="219" spans="1:22" hidden="1">
      <c r="A219" s="265"/>
      <c r="B219" s="244"/>
      <c r="C219" s="19"/>
      <c r="D219" s="19"/>
      <c r="E219" s="266"/>
      <c r="F219" s="244"/>
      <c r="G219" s="264"/>
      <c r="H219" s="264"/>
      <c r="I219" s="264"/>
      <c r="J219" s="244"/>
      <c r="L219" s="123"/>
      <c r="V219" s="225"/>
    </row>
    <row r="220" spans="1:22" hidden="1">
      <c r="A220" s="265"/>
      <c r="B220" s="244"/>
      <c r="C220" s="19"/>
      <c r="D220" s="19"/>
      <c r="E220" s="266"/>
      <c r="F220" s="244"/>
      <c r="G220" s="264"/>
      <c r="H220" s="264"/>
      <c r="I220" s="264"/>
      <c r="J220" s="244"/>
      <c r="L220" s="123"/>
      <c r="V220" s="225"/>
    </row>
    <row r="221" spans="1:22" hidden="1">
      <c r="A221" s="265"/>
      <c r="B221" s="244"/>
      <c r="C221" s="19"/>
      <c r="D221" s="19"/>
      <c r="E221" s="266"/>
      <c r="F221" s="244"/>
      <c r="G221" s="264"/>
      <c r="H221" s="264"/>
      <c r="I221" s="264"/>
      <c r="J221" s="244"/>
      <c r="L221" s="123"/>
      <c r="V221" s="225"/>
    </row>
    <row r="222" spans="1:22" hidden="1">
      <c r="A222" s="265"/>
      <c r="B222" s="244"/>
      <c r="C222" s="19"/>
      <c r="D222" s="19"/>
      <c r="E222" s="266"/>
      <c r="F222" s="244"/>
      <c r="G222" s="264"/>
      <c r="H222" s="264"/>
      <c r="I222" s="264"/>
      <c r="J222" s="244"/>
      <c r="L222" s="123"/>
      <c r="V222" s="225"/>
    </row>
    <row r="223" spans="1:22" hidden="1">
      <c r="A223" s="267"/>
      <c r="B223" s="268"/>
      <c r="C223" s="19"/>
      <c r="D223" s="19"/>
      <c r="E223" s="269"/>
      <c r="F223" s="269"/>
      <c r="G223" s="269"/>
      <c r="H223" s="269"/>
      <c r="I223" s="269"/>
      <c r="J223" s="244"/>
      <c r="L223" s="123"/>
      <c r="V223" s="225"/>
    </row>
    <row r="224" spans="1:22" ht="6.75" hidden="1" customHeight="1">
      <c r="A224" s="267"/>
      <c r="B224" s="268"/>
      <c r="C224" s="19"/>
      <c r="D224" s="19"/>
      <c r="E224" s="269"/>
      <c r="F224" s="269"/>
      <c r="G224" s="269"/>
      <c r="H224" s="269"/>
      <c r="I224" s="269"/>
      <c r="J224" s="244"/>
      <c r="L224" s="123"/>
      <c r="V224" s="225"/>
    </row>
    <row r="225" spans="1:22" hidden="1">
      <c r="A225" s="240"/>
      <c r="B225" s="241"/>
      <c r="C225" s="241"/>
      <c r="D225" s="241"/>
      <c r="E225" s="241"/>
      <c r="F225" s="241"/>
      <c r="G225" s="241"/>
      <c r="H225" s="241"/>
      <c r="I225" s="269"/>
      <c r="J225" s="244"/>
      <c r="L225" s="123"/>
      <c r="V225" s="225"/>
    </row>
    <row r="226" spans="1:22" ht="4.5" hidden="1" customHeight="1">
      <c r="A226" s="242"/>
      <c r="B226" s="241"/>
      <c r="C226" s="241"/>
      <c r="D226" s="241"/>
      <c r="E226" s="241"/>
      <c r="F226" s="241"/>
      <c r="G226" s="241"/>
      <c r="H226" s="241"/>
      <c r="I226" s="269"/>
      <c r="J226" s="244"/>
      <c r="L226" s="123"/>
      <c r="V226" s="225"/>
    </row>
    <row r="227" spans="1:22" ht="33.75" hidden="1" customHeight="1">
      <c r="A227" s="747"/>
      <c r="B227" s="747"/>
      <c r="C227" s="747"/>
      <c r="D227" s="747"/>
      <c r="E227" s="747"/>
      <c r="F227" s="747"/>
      <c r="G227" s="747"/>
      <c r="H227" s="747"/>
      <c r="I227" s="269"/>
      <c r="J227" s="244"/>
      <c r="L227" s="123"/>
      <c r="V227" s="225"/>
    </row>
    <row r="228" spans="1:22" hidden="1">
      <c r="A228" s="747"/>
      <c r="B228" s="747"/>
      <c r="C228" s="747"/>
      <c r="D228" s="747"/>
      <c r="E228" s="747"/>
      <c r="F228" s="747"/>
      <c r="G228" s="747"/>
      <c r="H228" s="747"/>
      <c r="I228" s="269"/>
      <c r="J228" s="244"/>
      <c r="L228" s="123"/>
      <c r="V228" s="225"/>
    </row>
    <row r="229" spans="1:22" ht="3.75" hidden="1" customHeight="1">
      <c r="A229" s="244"/>
      <c r="B229" s="244"/>
      <c r="C229" s="244"/>
      <c r="D229" s="244"/>
      <c r="E229" s="244"/>
      <c r="F229" s="244"/>
      <c r="G229" s="244"/>
      <c r="H229" s="244"/>
      <c r="I229" s="269"/>
      <c r="J229" s="244"/>
      <c r="L229" s="123"/>
      <c r="V229" s="225"/>
    </row>
    <row r="230" spans="1:22" hidden="1">
      <c r="A230" s="271"/>
      <c r="B230" s="242"/>
      <c r="C230" s="241"/>
      <c r="D230" s="241"/>
      <c r="E230" s="241"/>
      <c r="F230" s="241"/>
      <c r="G230" s="241"/>
      <c r="H230" s="241"/>
      <c r="I230" s="269"/>
      <c r="J230" s="244"/>
      <c r="L230" s="123"/>
      <c r="V230" s="225"/>
    </row>
    <row r="231" spans="1:22" ht="1.5" hidden="1" customHeight="1">
      <c r="A231" s="242"/>
      <c r="B231" s="241"/>
      <c r="C231" s="241"/>
      <c r="D231" s="241"/>
      <c r="E231" s="241"/>
      <c r="F231" s="241"/>
      <c r="G231" s="241"/>
      <c r="H231" s="241"/>
      <c r="I231" s="269"/>
      <c r="J231" s="244"/>
      <c r="L231" s="123"/>
      <c r="V231" s="225"/>
    </row>
    <row r="232" spans="1:22" ht="28.5" hidden="1" customHeight="1">
      <c r="A232" s="748"/>
      <c r="B232" s="748"/>
      <c r="C232" s="748"/>
      <c r="D232" s="748"/>
      <c r="E232" s="748"/>
      <c r="F232" s="748"/>
      <c r="G232" s="748"/>
      <c r="H232" s="748"/>
      <c r="I232" s="269"/>
      <c r="J232" s="244"/>
      <c r="L232" s="123"/>
      <c r="V232" s="225"/>
    </row>
    <row r="233" spans="1:22" ht="28.5" hidden="1" customHeight="1">
      <c r="A233" s="747"/>
      <c r="B233" s="747"/>
      <c r="C233" s="747"/>
      <c r="D233" s="747"/>
      <c r="E233" s="747"/>
      <c r="F233" s="747"/>
      <c r="G233" s="747"/>
      <c r="H233" s="747"/>
      <c r="I233" s="269"/>
      <c r="J233" s="244"/>
      <c r="L233" s="123"/>
      <c r="V233" s="225"/>
    </row>
    <row r="234" spans="1:22" ht="5.25" hidden="1" customHeight="1">
      <c r="A234" s="245"/>
      <c r="B234" s="245"/>
      <c r="C234" s="245"/>
      <c r="D234" s="245"/>
      <c r="E234" s="245"/>
      <c r="F234" s="245"/>
      <c r="G234" s="245"/>
      <c r="H234" s="245"/>
      <c r="I234" s="269"/>
      <c r="J234" s="244"/>
      <c r="L234" s="123"/>
      <c r="V234" s="225"/>
    </row>
    <row r="235" spans="1:22" hidden="1">
      <c r="A235" s="8"/>
      <c r="B235" s="272"/>
      <c r="C235" s="241"/>
      <c r="D235" s="241"/>
      <c r="E235" s="241"/>
      <c r="F235" s="241"/>
      <c r="G235" s="241"/>
      <c r="H235" s="241"/>
      <c r="I235" s="269"/>
      <c r="J235" s="244"/>
      <c r="L235" s="123"/>
      <c r="V235" s="225"/>
    </row>
    <row r="236" spans="1:22" ht="5.25" hidden="1" customHeight="1">
      <c r="A236" s="242"/>
      <c r="B236" s="241"/>
      <c r="C236" s="241"/>
      <c r="D236" s="241"/>
      <c r="E236" s="241"/>
      <c r="F236" s="241"/>
      <c r="G236" s="241"/>
      <c r="H236" s="241"/>
      <c r="I236" s="269"/>
      <c r="J236" s="244"/>
      <c r="L236" s="123"/>
      <c r="V236" s="225"/>
    </row>
    <row r="237" spans="1:22" ht="32.25" hidden="1" customHeight="1">
      <c r="A237" s="747"/>
      <c r="B237" s="747"/>
      <c r="C237" s="747"/>
      <c r="D237" s="747"/>
      <c r="E237" s="747"/>
      <c r="F237" s="747"/>
      <c r="G237" s="747"/>
      <c r="H237" s="747"/>
      <c r="I237" s="269"/>
      <c r="J237" s="244"/>
      <c r="L237" s="123"/>
      <c r="V237" s="225"/>
    </row>
    <row r="238" spans="1:22" ht="32.25" hidden="1" customHeight="1">
      <c r="A238" s="747"/>
      <c r="B238" s="747"/>
      <c r="C238" s="747"/>
      <c r="D238" s="747"/>
      <c r="E238" s="747"/>
      <c r="F238" s="747"/>
      <c r="G238" s="747"/>
      <c r="H238" s="747"/>
      <c r="I238" s="269"/>
      <c r="J238" s="244"/>
      <c r="L238" s="123"/>
      <c r="V238" s="225"/>
    </row>
    <row r="239" spans="1:22" ht="3.75" hidden="1" customHeight="1">
      <c r="A239" s="244"/>
      <c r="B239" s="244"/>
      <c r="C239" s="244"/>
      <c r="D239" s="244"/>
      <c r="E239" s="244"/>
      <c r="F239" s="244"/>
      <c r="G239" s="244"/>
      <c r="H239" s="244"/>
      <c r="I239" s="269"/>
      <c r="J239" s="244"/>
      <c r="L239" s="123"/>
      <c r="V239" s="225"/>
    </row>
    <row r="240" spans="1:22" hidden="1">
      <c r="A240" s="8"/>
      <c r="B240" s="241"/>
      <c r="C240" s="241"/>
      <c r="D240" s="241"/>
      <c r="E240" s="241"/>
      <c r="F240" s="241"/>
      <c r="G240" s="241"/>
      <c r="H240" s="241"/>
      <c r="I240" s="269"/>
      <c r="J240" s="244"/>
      <c r="L240" s="123"/>
      <c r="V240" s="225"/>
    </row>
    <row r="241" spans="1:22" ht="5.25" hidden="1" customHeight="1">
      <c r="A241" s="242"/>
      <c r="B241" s="241"/>
      <c r="C241" s="241"/>
      <c r="D241" s="241"/>
      <c r="E241" s="241"/>
      <c r="F241" s="241"/>
      <c r="G241" s="241"/>
      <c r="H241" s="241"/>
      <c r="I241" s="269"/>
      <c r="J241" s="244"/>
      <c r="L241" s="123"/>
      <c r="V241" s="225"/>
    </row>
    <row r="242" spans="1:22" ht="32.25" hidden="1" customHeight="1">
      <c r="A242" s="747"/>
      <c r="B242" s="747"/>
      <c r="C242" s="747"/>
      <c r="D242" s="747"/>
      <c r="E242" s="747"/>
      <c r="F242" s="747"/>
      <c r="G242" s="747"/>
      <c r="H242" s="747"/>
      <c r="I242" s="269"/>
      <c r="J242" s="244"/>
      <c r="L242" s="123"/>
      <c r="V242" s="225"/>
    </row>
    <row r="243" spans="1:22" ht="17.100000000000001" customHeight="1">
      <c r="A243" s="245"/>
      <c r="B243" s="750"/>
      <c r="C243" s="750"/>
      <c r="D243" s="750"/>
      <c r="E243" s="750"/>
      <c r="F243" s="750"/>
      <c r="G243" s="750"/>
      <c r="H243" s="750"/>
      <c r="I243" s="269"/>
      <c r="J243" s="244"/>
      <c r="L243" s="123"/>
      <c r="V243" s="225"/>
    </row>
    <row r="244" spans="1:22" ht="17.100000000000001" hidden="1" customHeight="1">
      <c r="A244" s="245"/>
      <c r="B244" s="273"/>
      <c r="C244" s="245"/>
      <c r="D244" s="245"/>
      <c r="E244" s="245"/>
      <c r="F244" s="245"/>
      <c r="G244" s="245"/>
      <c r="H244" s="245"/>
      <c r="I244" s="269"/>
      <c r="J244" s="244"/>
      <c r="L244" s="123"/>
      <c r="V244" s="225"/>
    </row>
    <row r="245" spans="1:22" ht="17.100000000000001" customHeight="1">
      <c r="A245" s="245"/>
      <c r="B245" s="749"/>
      <c r="C245" s="749"/>
      <c r="D245" s="749"/>
      <c r="E245" s="749"/>
      <c r="F245" s="749"/>
      <c r="G245" s="749"/>
      <c r="H245" s="749"/>
      <c r="I245" s="269"/>
      <c r="J245" s="244"/>
      <c r="L245" s="123"/>
      <c r="V245" s="225"/>
    </row>
    <row r="246" spans="1:22" hidden="1">
      <c r="A246" s="245"/>
      <c r="B246" s="273"/>
      <c r="C246" s="245"/>
      <c r="D246" s="245"/>
      <c r="E246" s="245"/>
      <c r="F246" s="245"/>
      <c r="G246" s="245"/>
      <c r="H246" s="245"/>
      <c r="I246" s="269"/>
      <c r="J246" s="244"/>
      <c r="L246" s="123"/>
      <c r="V246" s="225"/>
    </row>
    <row r="247" spans="1:22" hidden="1">
      <c r="A247" s="245"/>
      <c r="B247" s="273"/>
      <c r="C247" s="245"/>
      <c r="D247" s="245"/>
      <c r="E247" s="245"/>
      <c r="F247" s="245"/>
      <c r="G247" s="245"/>
      <c r="H247" s="245"/>
      <c r="I247" s="269"/>
      <c r="J247" s="244"/>
      <c r="L247" s="123"/>
      <c r="V247" s="225"/>
    </row>
    <row r="248" spans="1:22" ht="4.5" customHeight="1">
      <c r="A248" s="245"/>
      <c r="B248" s="245"/>
      <c r="C248" s="245"/>
      <c r="D248" s="245"/>
      <c r="E248" s="245"/>
      <c r="F248" s="245"/>
      <c r="G248" s="245"/>
      <c r="H248" s="245"/>
      <c r="I248" s="269"/>
      <c r="J248" s="244"/>
      <c r="L248" s="123"/>
      <c r="V248" s="225"/>
    </row>
    <row r="249" spans="1:22" ht="17.100000000000001" customHeight="1">
      <c r="A249" s="175"/>
      <c r="B249" s="245"/>
      <c r="C249" s="245"/>
      <c r="D249" s="245"/>
      <c r="E249" s="245"/>
      <c r="F249" s="245"/>
      <c r="G249" s="245"/>
      <c r="H249" s="245"/>
      <c r="I249" s="269"/>
      <c r="J249" s="244"/>
      <c r="L249" s="123"/>
      <c r="V249" s="225"/>
    </row>
    <row r="250" spans="1:22" ht="60.75" customHeight="1">
      <c r="A250" s="746"/>
      <c r="B250" s="746"/>
      <c r="C250" s="746"/>
      <c r="D250" s="746"/>
      <c r="E250" s="746"/>
      <c r="F250" s="746"/>
      <c r="G250" s="746"/>
      <c r="H250" s="746"/>
      <c r="I250" s="269"/>
      <c r="J250" s="244"/>
      <c r="L250" s="123"/>
      <c r="V250" s="225"/>
    </row>
    <row r="251" spans="1:22" ht="5.0999999999999996" customHeight="1">
      <c r="A251" s="245"/>
      <c r="B251" s="245"/>
      <c r="C251" s="245"/>
      <c r="D251" s="245"/>
      <c r="E251" s="245"/>
      <c r="F251" s="245"/>
      <c r="G251" s="245"/>
      <c r="H251" s="245"/>
      <c r="I251" s="269"/>
      <c r="J251" s="244"/>
      <c r="L251" s="123"/>
      <c r="V251" s="225"/>
    </row>
    <row r="252" spans="1:22">
      <c r="A252" s="274"/>
      <c r="B252" s="274"/>
      <c r="C252" s="274"/>
      <c r="D252" s="274"/>
      <c r="E252" s="274"/>
      <c r="F252" s="274"/>
      <c r="G252" s="274"/>
      <c r="H252" s="274"/>
      <c r="L252" s="123"/>
      <c r="V252" s="176"/>
    </row>
    <row r="253" spans="1:22">
      <c r="A253" s="175"/>
      <c r="C253" s="175"/>
      <c r="F253" s="275"/>
      <c r="G253" s="275"/>
      <c r="L253" s="123"/>
      <c r="V253" s="176"/>
    </row>
    <row r="254" spans="1:22">
      <c r="L254" s="123"/>
      <c r="V254" s="176"/>
    </row>
    <row r="255" spans="1:22">
      <c r="L255" s="123"/>
      <c r="V255" s="176"/>
    </row>
    <row r="256" spans="1:22">
      <c r="L256" s="123"/>
      <c r="V256" s="176"/>
    </row>
    <row r="257" spans="12:22">
      <c r="L257" s="123"/>
      <c r="V257" s="176"/>
    </row>
    <row r="258" spans="12:22">
      <c r="L258" s="123"/>
      <c r="V258" s="176"/>
    </row>
    <row r="259" spans="12:22">
      <c r="L259" s="123"/>
      <c r="V259" s="176"/>
    </row>
    <row r="260" spans="12:22">
      <c r="L260" s="123"/>
      <c r="V260" s="176"/>
    </row>
    <row r="261" spans="12:22">
      <c r="L261" s="123"/>
      <c r="V261" s="176"/>
    </row>
    <row r="262" spans="12:22">
      <c r="L262" s="123"/>
      <c r="V262" s="176"/>
    </row>
    <row r="263" spans="12:22">
      <c r="L263" s="123"/>
      <c r="V263" s="176"/>
    </row>
    <row r="264" spans="12:22">
      <c r="L264" s="123"/>
      <c r="V264" s="176"/>
    </row>
    <row r="265" spans="12:22">
      <c r="L265" s="123"/>
      <c r="V265" s="176"/>
    </row>
    <row r="266" spans="12:22">
      <c r="L266" s="123"/>
      <c r="V266" s="176"/>
    </row>
    <row r="267" spans="12:22">
      <c r="L267" s="123"/>
      <c r="V267" s="176"/>
    </row>
    <row r="268" spans="12:22">
      <c r="L268" s="123"/>
      <c r="V268" s="176"/>
    </row>
  </sheetData>
  <mergeCells count="39">
    <mergeCell ref="A156:H156"/>
    <mergeCell ref="A84:B84"/>
    <mergeCell ref="A154:H154"/>
    <mergeCell ref="A5:H5"/>
    <mergeCell ref="A6:H6"/>
    <mergeCell ref="A21:D21"/>
    <mergeCell ref="A120:E120"/>
    <mergeCell ref="A50:H50"/>
    <mergeCell ref="B132:D132"/>
    <mergeCell ref="B149:H149"/>
    <mergeCell ref="A192:H192"/>
    <mergeCell ref="A160:H160"/>
    <mergeCell ref="A161:H161"/>
    <mergeCell ref="D164:E164"/>
    <mergeCell ref="F164:H164"/>
    <mergeCell ref="A173:B173"/>
    <mergeCell ref="A180:B180"/>
    <mergeCell ref="A182:H182"/>
    <mergeCell ref="A183:H183"/>
    <mergeCell ref="A184:H184"/>
    <mergeCell ref="A186:H186"/>
    <mergeCell ref="A188:H188"/>
    <mergeCell ref="A237:H237"/>
    <mergeCell ref="A194:H194"/>
    <mergeCell ref="A196:H196"/>
    <mergeCell ref="A197:H197"/>
    <mergeCell ref="A198:H198"/>
    <mergeCell ref="A199:H199"/>
    <mergeCell ref="A205:H205"/>
    <mergeCell ref="A207:H207"/>
    <mergeCell ref="A250:H250"/>
    <mergeCell ref="A227:H227"/>
    <mergeCell ref="A228:H228"/>
    <mergeCell ref="A232:H232"/>
    <mergeCell ref="A233:H233"/>
    <mergeCell ref="B245:H245"/>
    <mergeCell ref="A238:H238"/>
    <mergeCell ref="A242:H242"/>
    <mergeCell ref="B243:H243"/>
  </mergeCells>
  <conditionalFormatting sqref="A293:A294 H165 D165:F165 A152:J153">
    <cfRule type="cellIs" dxfId="2" priority="6" stopIfTrue="1" operator="equal">
      <formula>0</formula>
    </cfRule>
  </conditionalFormatting>
  <conditionalFormatting sqref="F5:H5">
    <cfRule type="cellIs" dxfId="1" priority="5" stopIfTrue="1" operator="between">
      <formula>-0.5</formula>
      <formula>0.5</formula>
    </cfRule>
  </conditionalFormatting>
  <conditionalFormatting sqref="I6:J6">
    <cfRule type="cellIs" dxfId="0" priority="1" stopIfTrue="1" operator="between">
      <formula>-0.5</formula>
      <formula>0.5</formula>
    </cfRule>
  </conditionalFormatting>
  <pageMargins left="0.62992125984252001" right="0.196850393700787" top="0.47244094488188998" bottom="0.43307086614173201" header="0.31496062992126" footer="0.196850393700787"/>
  <pageSetup paperSize="9" firstPageNumber="25" orientation="portrait" useFirstPageNumber="1" r:id="rId1"/>
  <headerFooter>
    <oddFooter>&amp;C&amp;P</oddFooter>
  </headerFooter>
  <rowBreaks count="2" manualBreakCount="2">
    <brk id="54" max="7" man="1"/>
    <brk id="109" max="7" man="1"/>
  </rowBreaks>
</worksheet>
</file>

<file path=xl/worksheets/sheet13.xml><?xml version="1.0" encoding="utf-8"?>
<worksheet xmlns="http://schemas.openxmlformats.org/spreadsheetml/2006/main" xmlns:r="http://schemas.openxmlformats.org/officeDocument/2006/relationships">
  <dimension ref="A1:P35"/>
  <sheetViews>
    <sheetView topLeftCell="A30" workbookViewId="0">
      <selection activeCell="H82" sqref="H82"/>
    </sheetView>
  </sheetViews>
  <sheetFormatPr defaultRowHeight="13.5"/>
  <cols>
    <col min="1" max="1" width="2.75" style="457" customWidth="1"/>
    <col min="2" max="2" width="24.375" style="459" customWidth="1"/>
    <col min="3" max="3" width="2.875" style="459" customWidth="1"/>
    <col min="4" max="4" width="14.75" style="459" customWidth="1"/>
    <col min="5" max="5" width="1.5" style="459" customWidth="1"/>
    <col min="6" max="6" width="14" style="459" customWidth="1"/>
    <col min="7" max="7" width="2.125" style="461" customWidth="1"/>
    <col min="8" max="8" width="14.5" style="471" customWidth="1"/>
    <col min="9" max="9" width="1" style="471" customWidth="1"/>
    <col min="10" max="10" width="14" style="462" customWidth="1"/>
    <col min="11" max="12" width="14.25" style="462" bestFit="1" customWidth="1"/>
    <col min="13" max="13" width="14.875" style="459" bestFit="1" customWidth="1"/>
    <col min="14" max="14" width="14.375" style="459" customWidth="1"/>
    <col min="15" max="15" width="12.875" style="459" customWidth="1"/>
    <col min="16" max="16" width="10.75" style="459" bestFit="1" customWidth="1"/>
    <col min="17" max="16384" width="9" style="459"/>
  </cols>
  <sheetData>
    <row r="1" spans="1:15" ht="15" customHeight="1">
      <c r="A1" s="457" t="str">
        <f>'TM6 26 28'!A1</f>
        <v>CÔNG TY CỔ PHẦN TAXI GAS SÀI GÒN PETROLIMEX</v>
      </c>
      <c r="B1" s="458"/>
      <c r="F1" s="460"/>
      <c r="H1" s="459"/>
      <c r="I1" s="460"/>
      <c r="J1" s="460"/>
    </row>
    <row r="2" spans="1:15" s="470" customFormat="1" ht="15" customHeight="1">
      <c r="A2" s="478" t="str">
        <f>'TM6 26 28'!A2</f>
        <v>Địa chỉ: 178/6 Điện Biên Phủ, Phường 21, Quận Bình Thạnh, TP.HCM.</v>
      </c>
      <c r="B2" s="464"/>
      <c r="C2" s="463"/>
      <c r="D2" s="463"/>
      <c r="E2" s="465"/>
      <c r="F2" s="466"/>
      <c r="G2" s="467"/>
      <c r="H2" s="463"/>
      <c r="I2" s="468"/>
      <c r="J2" s="468"/>
      <c r="K2" s="469"/>
      <c r="L2" s="469"/>
    </row>
    <row r="3" spans="1:15" s="470" customFormat="1" ht="15" customHeight="1">
      <c r="A3" s="641"/>
      <c r="B3" s="642"/>
      <c r="C3" s="643"/>
      <c r="D3" s="643"/>
      <c r="E3" s="644"/>
      <c r="F3" s="645"/>
      <c r="G3" s="646"/>
      <c r="H3" s="643"/>
      <c r="I3" s="647"/>
      <c r="J3" s="647"/>
      <c r="K3" s="469"/>
      <c r="L3" s="469"/>
    </row>
    <row r="4" spans="1:15" ht="24.75" customHeight="1">
      <c r="A4" s="763" t="s">
        <v>151</v>
      </c>
      <c r="B4" s="763"/>
      <c r="C4" s="763"/>
      <c r="D4" s="763"/>
      <c r="E4" s="763"/>
      <c r="F4" s="763"/>
      <c r="G4" s="763"/>
      <c r="H4" s="763"/>
      <c r="I4" s="763"/>
      <c r="J4" s="763"/>
    </row>
    <row r="5" spans="1:15" ht="15.75" customHeight="1">
      <c r="A5" s="694" t="str">
        <f>'TM6 26 28'!A6</f>
        <v>(Cho kỳ kế toán 06 tháng đầu năm 2015)</v>
      </c>
      <c r="B5" s="694"/>
      <c r="C5" s="694"/>
      <c r="D5" s="694"/>
      <c r="E5" s="694"/>
      <c r="F5" s="694"/>
      <c r="G5" s="694"/>
      <c r="H5" s="694"/>
      <c r="I5" s="694"/>
      <c r="J5" s="694"/>
      <c r="K5" s="475"/>
      <c r="L5" s="476"/>
      <c r="M5" s="476"/>
      <c r="N5" s="477"/>
      <c r="O5" s="477"/>
    </row>
    <row r="6" spans="1:15" ht="12.75" customHeight="1">
      <c r="A6" s="459"/>
      <c r="B6" s="472"/>
      <c r="C6" s="472"/>
      <c r="D6" s="472"/>
      <c r="E6" s="472"/>
      <c r="F6" s="472"/>
      <c r="G6" s="473"/>
      <c r="H6" s="462"/>
      <c r="I6" s="462"/>
      <c r="J6" s="474"/>
      <c r="K6" s="475"/>
      <c r="L6" s="476"/>
      <c r="M6" s="476"/>
      <c r="N6" s="477"/>
      <c r="O6" s="477"/>
    </row>
    <row r="7" spans="1:15" s="486" customFormat="1" ht="15" customHeight="1">
      <c r="A7" s="485" t="s">
        <v>376</v>
      </c>
      <c r="B7" s="485" t="s">
        <v>377</v>
      </c>
      <c r="D7" s="764" t="s">
        <v>218</v>
      </c>
      <c r="E7" s="764"/>
      <c r="F7" s="764"/>
      <c r="H7" s="764" t="s">
        <v>378</v>
      </c>
      <c r="I7" s="764"/>
      <c r="J7" s="764"/>
      <c r="K7" s="487"/>
      <c r="L7" s="488"/>
      <c r="M7" s="488"/>
      <c r="N7" s="489"/>
      <c r="O7" s="489"/>
    </row>
    <row r="8" spans="1:15" s="479" customFormat="1" ht="15" customHeight="1">
      <c r="D8" s="671">
        <v>42185</v>
      </c>
      <c r="E8" s="490"/>
      <c r="F8" s="671">
        <v>42005</v>
      </c>
      <c r="H8" s="671">
        <v>42185</v>
      </c>
      <c r="I8" s="490"/>
      <c r="J8" s="671">
        <v>42005</v>
      </c>
      <c r="K8" s="482"/>
      <c r="L8" s="483"/>
      <c r="M8" s="483"/>
      <c r="N8" s="484"/>
      <c r="O8" s="484"/>
    </row>
    <row r="9" spans="1:15" s="491" customFormat="1" ht="15" customHeight="1">
      <c r="B9" s="491" t="s">
        <v>219</v>
      </c>
      <c r="H9" s="492"/>
      <c r="I9" s="492"/>
      <c r="J9" s="493"/>
      <c r="K9" s="494"/>
      <c r="L9" s="495"/>
      <c r="M9" s="495"/>
      <c r="N9" s="496"/>
      <c r="O9" s="496"/>
    </row>
    <row r="10" spans="1:15" s="479" customFormat="1" ht="17.100000000000001" customHeight="1">
      <c r="B10" s="497" t="s">
        <v>220</v>
      </c>
      <c r="D10" s="498">
        <f>CDKT!D12</f>
        <v>73489188550</v>
      </c>
      <c r="F10" s="498">
        <f>CDKT!G12</f>
        <v>80559474831</v>
      </c>
      <c r="H10" s="499">
        <f>D10</f>
        <v>73489188550</v>
      </c>
      <c r="I10" s="499">
        <f>E10</f>
        <v>0</v>
      </c>
      <c r="J10" s="499">
        <f>F10</f>
        <v>80559474831</v>
      </c>
      <c r="K10" s="482"/>
      <c r="L10" s="483"/>
      <c r="M10" s="483"/>
      <c r="N10" s="484"/>
      <c r="O10" s="484"/>
    </row>
    <row r="11" spans="1:15" s="479" customFormat="1" ht="17.100000000000001" customHeight="1">
      <c r="B11" s="497" t="s">
        <v>221</v>
      </c>
      <c r="D11" s="498">
        <f>CDKT!D20+CDKT!D25+CDKT!D45</f>
        <v>37042454847</v>
      </c>
      <c r="F11" s="498">
        <f>CDKT!G20+CDKT!G25+CDKT!G45</f>
        <v>37457640351</v>
      </c>
      <c r="H11" s="499">
        <f>D11</f>
        <v>37042454847</v>
      </c>
      <c r="I11" s="480"/>
      <c r="J11" s="499">
        <f>F11</f>
        <v>37457640351</v>
      </c>
      <c r="K11" s="482"/>
      <c r="L11" s="483"/>
      <c r="M11" s="483"/>
      <c r="N11" s="484"/>
      <c r="O11" s="484"/>
    </row>
    <row r="12" spans="1:15" s="479" customFormat="1" ht="17.100000000000001" customHeight="1">
      <c r="B12" s="497" t="s">
        <v>379</v>
      </c>
      <c r="D12" s="498"/>
      <c r="F12" s="498"/>
      <c r="H12" s="499"/>
      <c r="I12" s="480"/>
      <c r="J12" s="499"/>
      <c r="K12" s="482"/>
      <c r="L12" s="483"/>
      <c r="M12" s="483"/>
      <c r="N12" s="484"/>
      <c r="O12" s="484"/>
    </row>
    <row r="13" spans="1:15" s="479" customFormat="1" ht="17.100000000000001" customHeight="1">
      <c r="B13" s="497" t="s">
        <v>380</v>
      </c>
      <c r="D13" s="498">
        <f>CDKT!D15</f>
        <v>1176367500</v>
      </c>
      <c r="F13" s="498">
        <f>CDKT!G15</f>
        <v>1091250000</v>
      </c>
      <c r="H13" s="499">
        <f>D13</f>
        <v>1176367500</v>
      </c>
      <c r="I13" s="480"/>
      <c r="J13" s="499">
        <f>F13</f>
        <v>1091250000</v>
      </c>
      <c r="K13" s="482"/>
      <c r="L13" s="483"/>
      <c r="M13" s="483"/>
      <c r="N13" s="484"/>
      <c r="O13" s="484"/>
    </row>
    <row r="14" spans="1:15" s="479" customFormat="1" ht="4.5" customHeight="1">
      <c r="B14" s="497"/>
      <c r="D14" s="498"/>
      <c r="F14" s="498"/>
      <c r="H14" s="499"/>
      <c r="I14" s="480"/>
      <c r="J14" s="499"/>
      <c r="K14" s="482"/>
      <c r="L14" s="483"/>
      <c r="M14" s="483"/>
      <c r="N14" s="484"/>
      <c r="O14" s="484"/>
    </row>
    <row r="15" spans="1:15" s="479" customFormat="1" ht="17.100000000000001" customHeight="1" thickBot="1">
      <c r="B15" s="350" t="s">
        <v>155</v>
      </c>
      <c r="D15" s="670">
        <f>SUM(D10:D13)</f>
        <v>111708010897</v>
      </c>
      <c r="E15" s="500"/>
      <c r="F15" s="670">
        <f>SUM(F10:F13)</f>
        <v>119108365182</v>
      </c>
      <c r="H15" s="670">
        <f>SUM(H10:H13)</f>
        <v>111708010897</v>
      </c>
      <c r="I15" s="480">
        <f>SUM(I10:I13)</f>
        <v>0</v>
      </c>
      <c r="J15" s="670">
        <f>SUM(J10:J13)</f>
        <v>119108365182</v>
      </c>
      <c r="K15" s="482"/>
      <c r="L15" s="483"/>
      <c r="M15" s="483"/>
      <c r="N15" s="484"/>
      <c r="O15" s="484"/>
    </row>
    <row r="16" spans="1:15" s="479" customFormat="1" ht="17.100000000000001" customHeight="1" thickTop="1">
      <c r="B16" s="298"/>
      <c r="D16" s="504"/>
      <c r="E16" s="500"/>
      <c r="F16" s="504"/>
      <c r="H16" s="504"/>
      <c r="I16" s="480"/>
      <c r="J16" s="504"/>
      <c r="K16" s="482"/>
      <c r="L16" s="483"/>
      <c r="M16" s="483"/>
      <c r="N16" s="484"/>
      <c r="O16" s="484"/>
    </row>
    <row r="17" spans="1:16" s="479" customFormat="1" ht="17.100000000000001" customHeight="1">
      <c r="B17" s="491" t="s">
        <v>222</v>
      </c>
      <c r="H17" s="480"/>
      <c r="I17" s="480"/>
      <c r="J17" s="481"/>
      <c r="K17" s="482"/>
      <c r="L17" s="483"/>
      <c r="M17" s="483"/>
      <c r="N17" s="484"/>
      <c r="O17" s="484"/>
    </row>
    <row r="18" spans="1:16" s="479" customFormat="1" ht="17.100000000000001" customHeight="1">
      <c r="B18" s="479" t="s">
        <v>223</v>
      </c>
      <c r="D18" s="498"/>
      <c r="E18" s="498"/>
      <c r="F18" s="498"/>
      <c r="H18" s="499"/>
      <c r="I18" s="480"/>
      <c r="J18" s="481"/>
      <c r="K18" s="482"/>
      <c r="L18" s="483"/>
      <c r="M18" s="483"/>
      <c r="N18" s="484"/>
      <c r="O18" s="484"/>
    </row>
    <row r="19" spans="1:16" s="479" customFormat="1" ht="17.100000000000001" customHeight="1">
      <c r="B19" s="479" t="s">
        <v>224</v>
      </c>
      <c r="D19" s="498">
        <f>CDKT!D81+CDKT!D89-'TM4 24'!H19</f>
        <v>778838371</v>
      </c>
      <c r="E19" s="498"/>
      <c r="F19" s="498">
        <f>CDKT!G81+CDKT!G89-'TM4 24'!J19</f>
        <v>832240921</v>
      </c>
      <c r="H19" s="499">
        <f>D19</f>
        <v>778838371</v>
      </c>
      <c r="I19" s="480"/>
      <c r="J19" s="481">
        <f>F19</f>
        <v>832240921</v>
      </c>
      <c r="K19" s="482"/>
      <c r="L19" s="483"/>
      <c r="M19" s="483"/>
      <c r="N19" s="484"/>
      <c r="O19" s="484"/>
    </row>
    <row r="20" spans="1:16" s="479" customFormat="1" ht="17.100000000000001" customHeight="1">
      <c r="B20" s="479" t="s">
        <v>225</v>
      </c>
      <c r="D20" s="498">
        <f>CDKT!D85</f>
        <v>0</v>
      </c>
      <c r="E20" s="498"/>
      <c r="F20" s="498">
        <f>CDKT!G85</f>
        <v>19000000</v>
      </c>
      <c r="H20" s="499">
        <f>D20</f>
        <v>0</v>
      </c>
      <c r="I20" s="480"/>
      <c r="J20" s="481">
        <f>F20</f>
        <v>19000000</v>
      </c>
      <c r="K20" s="482"/>
      <c r="L20" s="483"/>
      <c r="M20" s="483"/>
      <c r="N20" s="484"/>
      <c r="O20" s="484"/>
    </row>
    <row r="21" spans="1:16" s="479" customFormat="1" ht="4.5" customHeight="1">
      <c r="B21" s="497"/>
      <c r="D21" s="498"/>
      <c r="F21" s="498"/>
      <c r="H21" s="499"/>
      <c r="I21" s="480"/>
      <c r="J21" s="499"/>
      <c r="K21" s="482"/>
      <c r="L21" s="483"/>
      <c r="M21" s="483"/>
      <c r="N21" s="484"/>
      <c r="O21" s="484"/>
    </row>
    <row r="22" spans="1:16" s="479" customFormat="1" ht="17.100000000000001" customHeight="1" thickBot="1">
      <c r="B22" s="350" t="s">
        <v>155</v>
      </c>
      <c r="D22" s="670">
        <f>SUM(D18:D20)</f>
        <v>778838371</v>
      </c>
      <c r="E22" s="500"/>
      <c r="F22" s="670">
        <f>SUM(F18:F20)</f>
        <v>851240921</v>
      </c>
      <c r="H22" s="670">
        <f>SUM(H18:H20)</f>
        <v>778838371</v>
      </c>
      <c r="I22" s="480">
        <f>SUM(I17:I20)</f>
        <v>0</v>
      </c>
      <c r="J22" s="670">
        <f>SUM(J18:J20)</f>
        <v>851240921</v>
      </c>
      <c r="K22" s="482"/>
      <c r="L22" s="483"/>
      <c r="M22" s="483"/>
      <c r="N22" s="484"/>
      <c r="O22" s="484"/>
    </row>
    <row r="23" spans="1:16" s="479" customFormat="1" ht="15.75" thickTop="1">
      <c r="H23" s="480"/>
      <c r="I23" s="480"/>
      <c r="J23" s="481"/>
      <c r="K23" s="482"/>
      <c r="L23" s="483"/>
      <c r="M23" s="483"/>
      <c r="N23" s="484"/>
      <c r="O23" s="484"/>
    </row>
    <row r="24" spans="1:16" s="479" customFormat="1" ht="30" customHeight="1">
      <c r="A24" s="491"/>
      <c r="B24" s="761" t="s">
        <v>226</v>
      </c>
      <c r="C24" s="761"/>
      <c r="D24" s="761"/>
      <c r="E24" s="761"/>
      <c r="F24" s="761"/>
      <c r="G24" s="761"/>
      <c r="H24" s="761"/>
      <c r="I24" s="761"/>
      <c r="J24" s="761"/>
      <c r="K24" s="480"/>
      <c r="L24" s="480"/>
    </row>
    <row r="25" spans="1:16" s="480" customFormat="1" ht="15">
      <c r="A25" s="491"/>
      <c r="B25" s="501"/>
      <c r="C25" s="479"/>
      <c r="D25" s="479"/>
      <c r="E25" s="479"/>
      <c r="F25" s="479"/>
      <c r="G25" s="502"/>
      <c r="H25" s="503"/>
      <c r="I25" s="503"/>
      <c r="M25" s="479"/>
      <c r="N25" s="479"/>
      <c r="O25" s="479"/>
      <c r="P25" s="479"/>
    </row>
    <row r="26" spans="1:16" s="480" customFormat="1" ht="15">
      <c r="A26" s="491"/>
      <c r="B26" s="761" t="s">
        <v>382</v>
      </c>
      <c r="C26" s="761"/>
      <c r="D26" s="761"/>
      <c r="E26" s="761"/>
      <c r="F26" s="761"/>
      <c r="G26" s="761"/>
      <c r="H26" s="761"/>
      <c r="I26" s="761"/>
      <c r="J26" s="761"/>
      <c r="M26" s="479"/>
      <c r="N26" s="479"/>
      <c r="O26" s="479"/>
      <c r="P26" s="479"/>
    </row>
    <row r="27" spans="1:16" s="480" customFormat="1" ht="32.25" customHeight="1">
      <c r="A27" s="491"/>
      <c r="B27" s="761" t="s">
        <v>383</v>
      </c>
      <c r="C27" s="761"/>
      <c r="D27" s="761"/>
      <c r="E27" s="761"/>
      <c r="F27" s="761"/>
      <c r="G27" s="761"/>
      <c r="H27" s="761"/>
      <c r="I27" s="761"/>
      <c r="J27" s="761"/>
      <c r="M27" s="479"/>
      <c r="N27" s="479"/>
      <c r="O27" s="479"/>
      <c r="P27" s="479"/>
    </row>
    <row r="28" spans="1:16" s="480" customFormat="1" ht="15">
      <c r="A28" s="491"/>
      <c r="B28" s="501"/>
      <c r="C28" s="479"/>
      <c r="D28" s="479"/>
      <c r="E28" s="479"/>
      <c r="F28" s="479"/>
      <c r="G28" s="502"/>
      <c r="H28" s="503"/>
      <c r="I28" s="503"/>
      <c r="M28" s="479"/>
      <c r="N28" s="479"/>
      <c r="O28" s="479"/>
      <c r="P28" s="479"/>
    </row>
    <row r="29" spans="1:16" s="480" customFormat="1" ht="105.75" customHeight="1">
      <c r="A29" s="491"/>
      <c r="B29" s="761" t="s">
        <v>595</v>
      </c>
      <c r="C29" s="761"/>
      <c r="D29" s="761"/>
      <c r="E29" s="761"/>
      <c r="F29" s="761"/>
      <c r="G29" s="761"/>
      <c r="H29" s="761"/>
      <c r="I29" s="761"/>
      <c r="J29" s="761"/>
      <c r="M29" s="479"/>
      <c r="N29" s="479"/>
      <c r="O29" s="479"/>
      <c r="P29" s="479"/>
    </row>
    <row r="30" spans="1:16" s="480" customFormat="1" ht="15">
      <c r="A30" s="491"/>
      <c r="B30" s="501"/>
      <c r="C30" s="479"/>
      <c r="D30" s="479"/>
      <c r="E30" s="479"/>
      <c r="F30" s="479"/>
      <c r="G30" s="502"/>
      <c r="H30" s="503"/>
      <c r="I30" s="503"/>
      <c r="M30" s="479"/>
      <c r="N30" s="479"/>
      <c r="O30" s="479"/>
      <c r="P30" s="479"/>
    </row>
    <row r="31" spans="1:16" s="480" customFormat="1" ht="34.5" customHeight="1">
      <c r="A31" s="491"/>
      <c r="B31" s="761" t="s">
        <v>384</v>
      </c>
      <c r="C31" s="761"/>
      <c r="D31" s="761"/>
      <c r="E31" s="761"/>
      <c r="F31" s="761"/>
      <c r="G31" s="761"/>
      <c r="H31" s="761"/>
      <c r="I31" s="761"/>
      <c r="J31" s="761"/>
      <c r="M31" s="479"/>
      <c r="N31" s="479"/>
      <c r="O31" s="479"/>
      <c r="P31" s="479"/>
    </row>
    <row r="32" spans="1:16" s="479" customFormat="1" ht="15">
      <c r="A32" s="523" t="s">
        <v>385</v>
      </c>
      <c r="B32" s="524" t="s">
        <v>421</v>
      </c>
      <c r="C32" s="525"/>
      <c r="D32" s="525"/>
      <c r="E32" s="525"/>
      <c r="F32" s="459"/>
      <c r="G32" s="502"/>
      <c r="H32" s="503"/>
      <c r="I32" s="503"/>
      <c r="J32" s="480"/>
      <c r="K32" s="480"/>
      <c r="L32" s="480"/>
    </row>
    <row r="33" spans="1:12" s="479" customFormat="1" ht="15">
      <c r="A33" s="506" t="s">
        <v>386</v>
      </c>
      <c r="B33" s="529" t="s">
        <v>387</v>
      </c>
      <c r="C33" s="530"/>
      <c r="D33" s="531"/>
      <c r="E33" s="531"/>
      <c r="F33" s="531"/>
      <c r="G33" s="502"/>
      <c r="H33" s="503"/>
      <c r="I33" s="503"/>
      <c r="J33" s="480"/>
      <c r="K33" s="480"/>
      <c r="L33" s="480"/>
    </row>
    <row r="34" spans="1:12" ht="56.25" customHeight="1">
      <c r="A34" s="521"/>
      <c r="B34" s="762" t="s">
        <v>388</v>
      </c>
      <c r="C34" s="762"/>
      <c r="D34" s="762"/>
      <c r="E34" s="762"/>
      <c r="F34" s="762"/>
      <c r="G34" s="762"/>
      <c r="H34" s="762"/>
      <c r="I34" s="762"/>
      <c r="J34" s="762"/>
    </row>
    <row r="35" spans="1:12" ht="56.25" customHeight="1">
      <c r="A35" s="521"/>
      <c r="B35" s="762" t="s">
        <v>388</v>
      </c>
      <c r="C35" s="762"/>
      <c r="D35" s="762"/>
      <c r="E35" s="762"/>
      <c r="F35" s="762"/>
      <c r="G35" s="762"/>
      <c r="H35" s="762"/>
      <c r="I35" s="762"/>
      <c r="J35" s="762"/>
    </row>
  </sheetData>
  <mergeCells count="11">
    <mergeCell ref="B26:J26"/>
    <mergeCell ref="B27:J27"/>
    <mergeCell ref="B29:J29"/>
    <mergeCell ref="A5:J5"/>
    <mergeCell ref="B34:J34"/>
    <mergeCell ref="B35:J35"/>
    <mergeCell ref="A4:J4"/>
    <mergeCell ref="B31:J31"/>
    <mergeCell ref="D7:F7"/>
    <mergeCell ref="H7:J7"/>
    <mergeCell ref="B24:J24"/>
  </mergeCells>
  <pageMargins left="0.36" right="0.23" top="0.41" bottom="0.75" header="0.3" footer="0.3"/>
  <pageSetup paperSize="9" scale="98" firstPageNumber="28" orientation="portrait" useFirstPageNumber="1" r:id="rId1"/>
  <headerFooter>
    <oddFooter>&amp;C&amp;P</oddFooter>
  </headerFooter>
</worksheet>
</file>

<file path=xl/worksheets/sheet14.xml><?xml version="1.0" encoding="utf-8"?>
<worksheet xmlns="http://schemas.openxmlformats.org/spreadsheetml/2006/main" xmlns:r="http://schemas.openxmlformats.org/officeDocument/2006/relationships">
  <dimension ref="A1:S72"/>
  <sheetViews>
    <sheetView view="pageBreakPreview" topLeftCell="A18" zoomScaleSheetLayoutView="100" workbookViewId="0">
      <selection activeCell="H82" sqref="H82"/>
    </sheetView>
  </sheetViews>
  <sheetFormatPr defaultRowHeight="17.100000000000001" customHeight="1"/>
  <cols>
    <col min="1" max="1" width="3.625" style="521" customWidth="1"/>
    <col min="2" max="2" width="17.75" style="522" customWidth="1"/>
    <col min="3" max="3" width="14" style="522" customWidth="1"/>
    <col min="4" max="4" width="14.375" style="521" customWidth="1"/>
    <col min="5" max="5" width="15.375" style="521" customWidth="1"/>
    <col min="6" max="6" width="16" style="521" customWidth="1"/>
    <col min="7" max="7" width="15.75" style="521" customWidth="1"/>
    <col min="8" max="8" width="15.375" style="521" customWidth="1"/>
    <col min="9" max="9" width="4.5" style="521" bestFit="1" customWidth="1"/>
    <col min="10" max="10" width="14.75" style="521" bestFit="1" customWidth="1"/>
    <col min="11" max="11" width="13.625" style="521" bestFit="1" customWidth="1"/>
    <col min="12" max="16384" width="9" style="521"/>
  </cols>
  <sheetData>
    <row r="1" spans="1:10" s="506" customFormat="1" ht="15" customHeight="1">
      <c r="A1" s="505" t="str">
        <f>'TM7 29'!A1</f>
        <v>CÔNG TY CỔ PHẦN TAXI GAS SÀI GÒN PETROLIMEX</v>
      </c>
      <c r="C1" s="507"/>
      <c r="D1" s="508"/>
      <c r="E1" s="508"/>
      <c r="F1" s="509"/>
      <c r="G1" s="510"/>
      <c r="I1" s="510"/>
    </row>
    <row r="2" spans="1:10" s="515" customFormat="1" ht="15" customHeight="1">
      <c r="A2" s="560" t="str">
        <f>'TM7 29'!A2</f>
        <v>Địa chỉ: 178/6 Điện Biên Phủ, Phường 21, Quận Bình Thạnh, TP.HCM.</v>
      </c>
      <c r="B2" s="512"/>
      <c r="C2" s="511"/>
      <c r="D2" s="512"/>
      <c r="E2" s="512"/>
      <c r="F2" s="513"/>
      <c r="G2" s="514"/>
    </row>
    <row r="3" spans="1:10" s="517" customFormat="1" ht="17.100000000000001" customHeight="1">
      <c r="A3" s="516"/>
      <c r="C3" s="516"/>
      <c r="F3" s="518"/>
      <c r="G3" s="518"/>
      <c r="H3" s="519"/>
    </row>
    <row r="4" spans="1:10" ht="20.25">
      <c r="A4" s="763" t="s">
        <v>151</v>
      </c>
      <c r="B4" s="763"/>
      <c r="C4" s="763"/>
      <c r="D4" s="763"/>
      <c r="E4" s="763"/>
      <c r="F4" s="763"/>
      <c r="G4" s="648"/>
      <c r="H4" s="648"/>
      <c r="I4" s="648"/>
      <c r="J4" s="648"/>
    </row>
    <row r="5" spans="1:10" ht="15">
      <c r="A5" s="694" t="str">
        <f>'TM6 26 28'!A6</f>
        <v>(Cho kỳ kế toán 06 tháng đầu năm 2015)</v>
      </c>
      <c r="B5" s="694"/>
      <c r="C5" s="694"/>
      <c r="D5" s="694"/>
      <c r="E5" s="694"/>
      <c r="F5" s="694"/>
      <c r="G5" s="361"/>
      <c r="H5" s="361"/>
      <c r="I5" s="361"/>
      <c r="J5" s="361"/>
    </row>
    <row r="6" spans="1:10" ht="13.5" customHeight="1"/>
    <row r="7" spans="1:10" ht="17.100000000000001" customHeight="1">
      <c r="B7" s="532" t="s">
        <v>389</v>
      </c>
      <c r="C7" s="533"/>
      <c r="D7" s="534"/>
      <c r="E7" s="534"/>
      <c r="F7" s="534"/>
    </row>
    <row r="8" spans="1:10" ht="30" customHeight="1">
      <c r="B8" s="762" t="s">
        <v>390</v>
      </c>
      <c r="C8" s="762"/>
      <c r="D8" s="762"/>
      <c r="E8" s="762"/>
      <c r="F8" s="762"/>
    </row>
    <row r="9" spans="1:10" ht="6.75" customHeight="1">
      <c r="B9" s="530"/>
      <c r="C9" s="530"/>
      <c r="D9" s="531"/>
      <c r="E9" s="531"/>
      <c r="F9" s="531"/>
    </row>
    <row r="10" spans="1:10" ht="45" customHeight="1">
      <c r="B10" s="762" t="s">
        <v>391</v>
      </c>
      <c r="C10" s="762"/>
      <c r="D10" s="762"/>
      <c r="E10" s="762"/>
      <c r="F10" s="762"/>
    </row>
    <row r="11" spans="1:10" ht="8.25" customHeight="1">
      <c r="B11" s="530"/>
      <c r="C11" s="530"/>
      <c r="D11" s="531"/>
      <c r="E11" s="531"/>
      <c r="F11" s="531"/>
    </row>
    <row r="12" spans="1:10" ht="17.100000000000001" customHeight="1">
      <c r="B12" s="532" t="s">
        <v>392</v>
      </c>
      <c r="C12" s="533"/>
      <c r="D12" s="534"/>
      <c r="E12" s="534"/>
      <c r="F12" s="534"/>
    </row>
    <row r="13" spans="1:10" ht="30" customHeight="1">
      <c r="B13" s="762" t="s">
        <v>393</v>
      </c>
      <c r="C13" s="762"/>
      <c r="D13" s="762"/>
      <c r="E13" s="762"/>
      <c r="F13" s="762"/>
      <c r="H13" s="521">
        <v>1451460</v>
      </c>
      <c r="I13" s="521">
        <v>6800</v>
      </c>
      <c r="J13" s="455">
        <f>I13*H13</f>
        <v>9869928000</v>
      </c>
    </row>
    <row r="14" spans="1:10" ht="8.25" customHeight="1">
      <c r="B14" s="535"/>
      <c r="C14" s="535"/>
      <c r="D14" s="535"/>
      <c r="E14" s="535"/>
      <c r="F14" s="535"/>
    </row>
    <row r="15" spans="1:10" ht="17.100000000000001" customHeight="1">
      <c r="A15" s="506" t="s">
        <v>394</v>
      </c>
      <c r="B15" s="536" t="s">
        <v>395</v>
      </c>
    </row>
    <row r="16" spans="1:10" ht="45.75" customHeight="1">
      <c r="B16" s="770" t="s">
        <v>396</v>
      </c>
      <c r="C16" s="770"/>
      <c r="D16" s="770"/>
      <c r="E16" s="770"/>
      <c r="F16" s="770"/>
      <c r="G16" s="537"/>
      <c r="H16" s="537"/>
      <c r="I16" s="537"/>
    </row>
    <row r="17" spans="2:9" ht="3.75" customHeight="1">
      <c r="B17" s="535"/>
      <c r="C17" s="535"/>
      <c r="D17" s="535"/>
      <c r="E17" s="535"/>
      <c r="F17" s="535"/>
    </row>
    <row r="18" spans="2:9" ht="46.5" customHeight="1">
      <c r="B18" s="770" t="s">
        <v>397</v>
      </c>
      <c r="C18" s="770"/>
      <c r="D18" s="770"/>
      <c r="E18" s="770"/>
      <c r="F18" s="770"/>
      <c r="G18" s="537"/>
      <c r="H18" s="537"/>
      <c r="I18" s="537"/>
    </row>
    <row r="19" spans="2:9" ht="4.5" customHeight="1">
      <c r="B19" s="530"/>
      <c r="C19" s="530"/>
      <c r="D19" s="531"/>
      <c r="E19" s="531"/>
      <c r="F19" s="531"/>
    </row>
    <row r="20" spans="2:9" ht="27.75" customHeight="1">
      <c r="B20" s="762" t="s">
        <v>398</v>
      </c>
      <c r="C20" s="762"/>
      <c r="D20" s="762"/>
      <c r="E20" s="762"/>
      <c r="F20" s="762"/>
    </row>
    <row r="21" spans="2:9" ht="29.25" customHeight="1">
      <c r="B21" s="530"/>
      <c r="C21" s="521"/>
      <c r="D21" s="649" t="s">
        <v>399</v>
      </c>
      <c r="E21" s="650" t="s">
        <v>400</v>
      </c>
      <c r="F21" s="651" t="s">
        <v>381</v>
      </c>
    </row>
    <row r="22" spans="2:9" ht="10.5" customHeight="1">
      <c r="B22" s="538"/>
      <c r="C22" s="521"/>
      <c r="D22" s="539"/>
      <c r="E22" s="539"/>
      <c r="F22" s="539"/>
      <c r="G22" s="540"/>
    </row>
    <row r="23" spans="2:9" ht="17.100000000000001" customHeight="1">
      <c r="B23" s="541" t="s">
        <v>48</v>
      </c>
      <c r="C23" s="521"/>
      <c r="D23" s="542">
        <f>SUM(D24:D27)</f>
        <v>797838371</v>
      </c>
      <c r="E23" s="539">
        <v>0</v>
      </c>
      <c r="F23" s="543">
        <f>SUM(D23:E23)</f>
        <v>797838371</v>
      </c>
      <c r="G23" s="544"/>
    </row>
    <row r="24" spans="2:9" ht="17.100000000000001" hidden="1" customHeight="1">
      <c r="B24" s="538" t="s">
        <v>223</v>
      </c>
      <c r="C24" s="521"/>
      <c r="D24" s="539">
        <f>[1]BCDKT!D77</f>
        <v>0</v>
      </c>
      <c r="E24" s="539">
        <v>0</v>
      </c>
      <c r="F24" s="539">
        <f>SUM(D24:E24)</f>
        <v>0</v>
      </c>
    </row>
    <row r="25" spans="2:9" ht="17.100000000000001" customHeight="1">
      <c r="B25" s="538" t="s">
        <v>401</v>
      </c>
      <c r="C25" s="521"/>
      <c r="D25" s="539">
        <f>CDKT!D81</f>
        <v>14342741</v>
      </c>
      <c r="E25" s="539">
        <v>0</v>
      </c>
      <c r="F25" s="539">
        <f>SUM(D25:E25)</f>
        <v>14342741</v>
      </c>
    </row>
    <row r="26" spans="2:9" ht="17.100000000000001" customHeight="1">
      <c r="B26" s="538" t="s">
        <v>402</v>
      </c>
      <c r="C26" s="521"/>
      <c r="D26" s="539">
        <f>CDKT!D89</f>
        <v>764495630</v>
      </c>
      <c r="E26" s="539">
        <v>0</v>
      </c>
      <c r="F26" s="539">
        <f>SUM(D26:E26)</f>
        <v>764495630</v>
      </c>
      <c r="G26" s="540"/>
    </row>
    <row r="27" spans="2:9" ht="17.100000000000001" hidden="1" customHeight="1">
      <c r="B27" s="538" t="s">
        <v>225</v>
      </c>
      <c r="C27" s="521"/>
      <c r="D27" s="539">
        <f>[1]BCDKT!D82</f>
        <v>19000000</v>
      </c>
      <c r="E27" s="539">
        <v>0</v>
      </c>
      <c r="F27" s="539">
        <f>SUM(D27:E27)</f>
        <v>19000000</v>
      </c>
      <c r="G27" s="540"/>
    </row>
    <row r="28" spans="2:9" ht="10.5" customHeight="1">
      <c r="B28" s="538"/>
      <c r="C28" s="521"/>
      <c r="D28" s="539"/>
      <c r="E28" s="539"/>
      <c r="F28" s="539"/>
      <c r="G28" s="540"/>
    </row>
    <row r="29" spans="2:9" ht="17.100000000000001" customHeight="1">
      <c r="B29" s="541" t="s">
        <v>51</v>
      </c>
      <c r="C29" s="521"/>
      <c r="D29" s="534">
        <f>SUM(D30:D33)</f>
        <v>872435029</v>
      </c>
      <c r="E29" s="534">
        <f>SUM(E30:E32)</f>
        <v>0</v>
      </c>
      <c r="F29" s="543">
        <f>SUM(D29:E29)</f>
        <v>872435029</v>
      </c>
      <c r="G29" s="545"/>
    </row>
    <row r="30" spans="2:9" ht="17.100000000000001" hidden="1" customHeight="1">
      <c r="B30" s="538" t="s">
        <v>223</v>
      </c>
      <c r="C30" s="521"/>
      <c r="D30" s="539">
        <v>0</v>
      </c>
      <c r="E30" s="539">
        <v>0</v>
      </c>
      <c r="F30" s="539">
        <v>0</v>
      </c>
      <c r="G30" s="546"/>
    </row>
    <row r="31" spans="2:9" ht="17.100000000000001" customHeight="1">
      <c r="B31" s="538" t="s">
        <v>401</v>
      </c>
      <c r="C31" s="521"/>
      <c r="D31" s="539">
        <f>CDKT!G81</f>
        <v>26984591</v>
      </c>
      <c r="E31" s="539">
        <v>0</v>
      </c>
      <c r="F31" s="539">
        <f>SUM(D31:E31)</f>
        <v>26984591</v>
      </c>
      <c r="G31" s="546"/>
    </row>
    <row r="32" spans="2:9" ht="17.100000000000001" customHeight="1">
      <c r="B32" s="538" t="s">
        <v>402</v>
      </c>
      <c r="C32" s="521"/>
      <c r="D32" s="539">
        <f>CDKT!G89</f>
        <v>826450438</v>
      </c>
      <c r="E32" s="539">
        <v>0</v>
      </c>
      <c r="F32" s="539">
        <f>SUM(D32:E32)</f>
        <v>826450438</v>
      </c>
      <c r="G32" s="540"/>
    </row>
    <row r="33" spans="1:19" ht="17.100000000000001" customHeight="1">
      <c r="B33" s="538" t="s">
        <v>225</v>
      </c>
      <c r="C33" s="521"/>
      <c r="D33" s="539">
        <f>CDKT!G85</f>
        <v>19000000</v>
      </c>
      <c r="E33" s="539">
        <v>0</v>
      </c>
      <c r="F33" s="539">
        <f>SUM(D33:E33)</f>
        <v>19000000</v>
      </c>
      <c r="G33" s="540"/>
    </row>
    <row r="34" spans="1:19" ht="17.100000000000001" customHeight="1">
      <c r="B34" s="538"/>
      <c r="C34" s="521"/>
      <c r="D34" s="539"/>
      <c r="E34" s="539"/>
      <c r="F34" s="539"/>
      <c r="G34" s="540"/>
    </row>
    <row r="35" spans="1:19" ht="17.100000000000001" customHeight="1">
      <c r="B35" s="771" t="s">
        <v>403</v>
      </c>
      <c r="C35" s="771"/>
    </row>
    <row r="36" spans="1:19" ht="3.75" customHeight="1">
      <c r="B36" s="547"/>
    </row>
    <row r="37" spans="1:19" ht="32.25" customHeight="1">
      <c r="B37" s="762" t="s">
        <v>404</v>
      </c>
      <c r="C37" s="762"/>
      <c r="D37" s="762"/>
      <c r="E37" s="762"/>
      <c r="F37" s="762"/>
    </row>
    <row r="38" spans="1:19" ht="7.5" customHeight="1">
      <c r="G38" s="455"/>
    </row>
    <row r="39" spans="1:19" s="527" customFormat="1" ht="17.100000000000001" customHeight="1">
      <c r="A39" s="548" t="s">
        <v>405</v>
      </c>
      <c r="B39" s="549" t="s">
        <v>406</v>
      </c>
      <c r="C39" s="550"/>
      <c r="D39" s="550"/>
      <c r="E39" s="550"/>
      <c r="F39" s="459"/>
      <c r="L39" s="526"/>
      <c r="M39" s="526"/>
      <c r="O39" s="528"/>
      <c r="P39" s="528"/>
      <c r="Q39" s="528"/>
      <c r="R39" s="528"/>
      <c r="S39" s="528"/>
    </row>
    <row r="40" spans="1:19" ht="6" customHeight="1">
      <c r="B40" s="547"/>
    </row>
    <row r="41" spans="1:19" s="527" customFormat="1" ht="41.25" customHeight="1">
      <c r="A41" s="459"/>
      <c r="B41" s="762" t="s">
        <v>407</v>
      </c>
      <c r="C41" s="762"/>
      <c r="D41" s="762"/>
      <c r="E41" s="762"/>
      <c r="F41" s="762"/>
      <c r="G41" s="551"/>
      <c r="H41" s="551"/>
      <c r="I41" s="551"/>
      <c r="J41" s="551"/>
      <c r="L41" s="526"/>
      <c r="M41" s="526"/>
      <c r="O41" s="528"/>
      <c r="P41" s="528"/>
      <c r="Q41" s="528"/>
      <c r="R41" s="528"/>
      <c r="S41" s="528"/>
    </row>
    <row r="42" spans="1:19" s="527" customFormat="1" ht="9" customHeight="1">
      <c r="A42" s="459"/>
      <c r="B42" s="552"/>
      <c r="C42" s="552"/>
      <c r="D42" s="552"/>
      <c r="E42" s="552"/>
      <c r="F42" s="552"/>
      <c r="L42" s="526"/>
      <c r="M42" s="526"/>
      <c r="O42" s="528"/>
      <c r="P42" s="528"/>
      <c r="Q42" s="528"/>
      <c r="R42" s="528"/>
      <c r="S42" s="528"/>
    </row>
    <row r="43" spans="1:19" s="527" customFormat="1" ht="17.100000000000001" customHeight="1">
      <c r="A43" s="459"/>
      <c r="B43" s="548" t="s">
        <v>408</v>
      </c>
      <c r="C43" s="550"/>
      <c r="D43" s="550"/>
      <c r="E43" s="550"/>
      <c r="F43" s="459"/>
      <c r="L43" s="526"/>
      <c r="M43" s="526"/>
      <c r="O43" s="528"/>
      <c r="P43" s="528"/>
      <c r="Q43" s="528"/>
      <c r="R43" s="528"/>
      <c r="S43" s="528"/>
    </row>
    <row r="44" spans="1:19" s="527" customFormat="1" ht="27.75" customHeight="1">
      <c r="A44" s="459"/>
      <c r="B44" s="762" t="s">
        <v>409</v>
      </c>
      <c r="C44" s="762"/>
      <c r="D44" s="762"/>
      <c r="E44" s="762"/>
      <c r="F44" s="762"/>
      <c r="G44" s="762"/>
      <c r="H44" s="762"/>
      <c r="I44" s="762"/>
      <c r="J44" s="762"/>
      <c r="L44" s="526"/>
      <c r="M44" s="526"/>
      <c r="O44" s="528"/>
      <c r="P44" s="528"/>
      <c r="Q44" s="528"/>
      <c r="R44" s="528"/>
      <c r="S44" s="528"/>
    </row>
    <row r="45" spans="1:19" s="527" customFormat="1" ht="30" customHeight="1">
      <c r="A45" s="459"/>
      <c r="B45" s="769" t="s">
        <v>410</v>
      </c>
      <c r="C45" s="769"/>
      <c r="D45" s="769"/>
      <c r="E45" s="769"/>
      <c r="F45" s="769"/>
      <c r="G45" s="762"/>
      <c r="H45" s="762"/>
      <c r="I45" s="762"/>
      <c r="J45" s="762"/>
      <c r="L45" s="526"/>
      <c r="M45" s="526"/>
      <c r="O45" s="528"/>
      <c r="P45" s="528"/>
      <c r="Q45" s="528"/>
      <c r="R45" s="528"/>
      <c r="S45" s="528"/>
    </row>
    <row r="46" spans="1:19" s="527" customFormat="1" ht="9" customHeight="1">
      <c r="A46" s="459"/>
      <c r="B46" s="552"/>
      <c r="C46" s="552"/>
      <c r="D46" s="552"/>
      <c r="E46" s="552"/>
      <c r="F46" s="552"/>
      <c r="L46" s="526"/>
      <c r="M46" s="526"/>
      <c r="O46" s="528"/>
      <c r="P46" s="528"/>
      <c r="Q46" s="528"/>
      <c r="R46" s="528"/>
      <c r="S46" s="528"/>
    </row>
    <row r="47" spans="1:19" s="527" customFormat="1" ht="17.100000000000001" customHeight="1">
      <c r="A47" s="459"/>
      <c r="B47" s="548" t="s">
        <v>411</v>
      </c>
      <c r="C47" s="550"/>
      <c r="D47" s="550"/>
      <c r="E47" s="550"/>
      <c r="F47" s="459"/>
      <c r="L47" s="526"/>
      <c r="M47" s="526"/>
      <c r="O47" s="528"/>
      <c r="P47" s="528"/>
      <c r="Q47" s="528"/>
      <c r="R47" s="528"/>
      <c r="S47" s="528"/>
    </row>
    <row r="48" spans="1:19" s="527" customFormat="1" ht="58.5" customHeight="1">
      <c r="A48" s="459"/>
      <c r="B48" s="770" t="s">
        <v>412</v>
      </c>
      <c r="C48" s="770"/>
      <c r="D48" s="770"/>
      <c r="E48" s="770"/>
      <c r="F48" s="770"/>
      <c r="G48" s="762"/>
      <c r="H48" s="762"/>
      <c r="I48" s="762"/>
      <c r="J48" s="762"/>
      <c r="L48" s="526"/>
      <c r="M48" s="526"/>
      <c r="O48" s="528"/>
      <c r="P48" s="528"/>
      <c r="Q48" s="528"/>
      <c r="R48" s="528"/>
      <c r="S48" s="528"/>
    </row>
    <row r="49" spans="1:19" s="527" customFormat="1" ht="9" customHeight="1">
      <c r="A49" s="459"/>
      <c r="B49" s="552"/>
      <c r="C49" s="552"/>
      <c r="D49" s="552"/>
      <c r="E49" s="552"/>
      <c r="F49" s="552"/>
      <c r="L49" s="526"/>
      <c r="M49" s="526"/>
      <c r="O49" s="528"/>
      <c r="P49" s="528"/>
      <c r="Q49" s="528"/>
      <c r="R49" s="528"/>
      <c r="S49" s="528"/>
    </row>
    <row r="50" spans="1:19" s="527" customFormat="1" ht="33" hidden="1" customHeight="1">
      <c r="A50" s="459"/>
      <c r="B50" s="762" t="s">
        <v>413</v>
      </c>
      <c r="C50" s="762"/>
      <c r="D50" s="762"/>
      <c r="E50" s="762"/>
      <c r="F50" s="762"/>
      <c r="G50" s="762"/>
      <c r="H50" s="762"/>
      <c r="I50" s="762"/>
      <c r="J50" s="762"/>
      <c r="L50" s="526"/>
      <c r="M50" s="526"/>
      <c r="O50" s="528"/>
      <c r="P50" s="528"/>
      <c r="Q50" s="528"/>
      <c r="R50" s="528"/>
      <c r="S50" s="528"/>
    </row>
    <row r="51" spans="1:19" s="527" customFormat="1" ht="9" hidden="1" customHeight="1">
      <c r="A51" s="459"/>
      <c r="B51" s="552"/>
      <c r="C51" s="552"/>
      <c r="D51" s="552"/>
      <c r="E51" s="552"/>
      <c r="F51" s="552"/>
      <c r="L51" s="526"/>
      <c r="M51" s="526"/>
      <c r="O51" s="528"/>
      <c r="P51" s="528"/>
      <c r="Q51" s="528"/>
      <c r="R51" s="528"/>
      <c r="S51" s="528"/>
    </row>
    <row r="52" spans="1:19" s="527" customFormat="1" ht="17.100000000000001" hidden="1" customHeight="1">
      <c r="A52" s="459"/>
      <c r="B52" s="762" t="s">
        <v>414</v>
      </c>
      <c r="C52" s="762"/>
      <c r="D52" s="762"/>
      <c r="E52" s="762"/>
      <c r="F52" s="762"/>
      <c r="G52" s="762"/>
      <c r="H52" s="762"/>
      <c r="I52" s="762"/>
      <c r="J52" s="762"/>
      <c r="L52" s="526"/>
      <c r="M52" s="526"/>
      <c r="O52" s="528"/>
      <c r="P52" s="528"/>
      <c r="Q52" s="528"/>
      <c r="R52" s="528"/>
      <c r="S52" s="528"/>
    </row>
    <row r="53" spans="1:19" s="527" customFormat="1" ht="17.100000000000001" hidden="1" customHeight="1">
      <c r="A53" s="459"/>
      <c r="B53" s="552"/>
      <c r="C53" s="552"/>
      <c r="D53" s="552"/>
      <c r="E53" s="552"/>
      <c r="F53" s="552"/>
      <c r="L53" s="526"/>
      <c r="M53" s="526"/>
      <c r="O53" s="528"/>
      <c r="P53" s="528"/>
      <c r="Q53" s="528"/>
      <c r="R53" s="528"/>
      <c r="S53" s="528"/>
    </row>
    <row r="54" spans="1:19" s="527" customFormat="1" ht="17.100000000000001" customHeight="1">
      <c r="A54" s="459"/>
      <c r="B54" s="548" t="s">
        <v>415</v>
      </c>
      <c r="C54" s="550"/>
      <c r="D54" s="550"/>
      <c r="E54" s="550"/>
      <c r="F54" s="459"/>
      <c r="L54" s="526"/>
      <c r="M54" s="526"/>
      <c r="O54" s="528"/>
      <c r="P54" s="528"/>
      <c r="Q54" s="528"/>
      <c r="R54" s="528"/>
      <c r="S54" s="528"/>
    </row>
    <row r="55" spans="1:19" s="527" customFormat="1" ht="33" customHeight="1">
      <c r="A55" s="459"/>
      <c r="B55" s="762" t="s">
        <v>416</v>
      </c>
      <c r="C55" s="762"/>
      <c r="D55" s="762"/>
      <c r="E55" s="762"/>
      <c r="F55" s="762"/>
      <c r="G55" s="762"/>
      <c r="H55" s="762"/>
      <c r="I55" s="762"/>
      <c r="J55" s="762"/>
      <c r="L55" s="526"/>
      <c r="M55" s="526"/>
      <c r="O55" s="528"/>
      <c r="P55" s="528"/>
      <c r="Q55" s="528"/>
      <c r="R55" s="528"/>
      <c r="S55" s="528"/>
    </row>
    <row r="56" spans="1:19" s="527" customFormat="1" ht="40.5" hidden="1" customHeight="1">
      <c r="A56" s="459"/>
      <c r="B56" s="762" t="s">
        <v>417</v>
      </c>
      <c r="C56" s="762"/>
      <c r="D56" s="762"/>
      <c r="E56" s="762"/>
      <c r="F56" s="762"/>
      <c r="G56" s="762"/>
      <c r="H56" s="762"/>
      <c r="I56" s="762"/>
      <c r="J56" s="762"/>
      <c r="L56" s="526"/>
      <c r="M56" s="526"/>
      <c r="O56" s="528"/>
      <c r="P56" s="528"/>
      <c r="Q56" s="528"/>
      <c r="R56" s="528"/>
      <c r="S56" s="528"/>
    </row>
    <row r="57" spans="1:19" s="506" customFormat="1" ht="6.75" customHeight="1">
      <c r="B57" s="520"/>
      <c r="C57" s="520"/>
    </row>
    <row r="58" spans="1:19" s="506" customFormat="1" ht="17.100000000000001" customHeight="1">
      <c r="A58" s="506" t="s">
        <v>418</v>
      </c>
      <c r="B58" s="520" t="s">
        <v>419</v>
      </c>
      <c r="C58" s="520"/>
    </row>
    <row r="59" spans="1:19" s="506" customFormat="1" ht="10.5" customHeight="1">
      <c r="B59" s="520"/>
      <c r="C59" s="520"/>
    </row>
    <row r="60" spans="1:19" ht="45" customHeight="1">
      <c r="B60" s="762" t="s">
        <v>541</v>
      </c>
      <c r="C60" s="762"/>
      <c r="D60" s="762"/>
      <c r="E60" s="762"/>
      <c r="F60" s="762"/>
      <c r="G60" s="553"/>
      <c r="H60" s="553"/>
      <c r="I60" s="554"/>
      <c r="J60" s="19"/>
    </row>
    <row r="61" spans="1:19" ht="17.100000000000001" customHeight="1">
      <c r="B61" s="555"/>
      <c r="C61" s="556"/>
      <c r="D61" s="557"/>
      <c r="E61" s="557"/>
      <c r="F61" s="557"/>
      <c r="G61" s="553"/>
      <c r="H61" s="553"/>
      <c r="I61" s="554"/>
    </row>
    <row r="62" spans="1:19" ht="17.100000000000001" customHeight="1">
      <c r="B62" s="555"/>
      <c r="C62" s="556"/>
      <c r="D62" s="557"/>
      <c r="E62" s="768" t="str">
        <f>LCTT!D44</f>
        <v xml:space="preserve">  Lập, ngày 20 tháng 07 năm 2015</v>
      </c>
      <c r="F62" s="768"/>
      <c r="G62" s="553"/>
      <c r="H62" s="553"/>
      <c r="I62" s="554"/>
    </row>
    <row r="63" spans="1:19" s="506" customFormat="1" ht="17.100000000000001" customHeight="1">
      <c r="B63" s="561" t="s">
        <v>422</v>
      </c>
      <c r="C63" s="766" t="s">
        <v>423</v>
      </c>
      <c r="D63" s="766"/>
      <c r="E63" s="765" t="s">
        <v>420</v>
      </c>
      <c r="F63" s="765"/>
    </row>
    <row r="64" spans="1:19" ht="17.100000000000001" customHeight="1">
      <c r="B64" s="559" t="s">
        <v>424</v>
      </c>
      <c r="C64" s="767" t="s">
        <v>424</v>
      </c>
      <c r="D64" s="767"/>
      <c r="E64" s="767" t="s">
        <v>32</v>
      </c>
      <c r="F64" s="767"/>
    </row>
    <row r="65" spans="2:6" ht="17.100000000000001" customHeight="1">
      <c r="B65" s="559"/>
      <c r="C65" s="559"/>
      <c r="D65" s="558"/>
      <c r="E65" s="558"/>
      <c r="F65" s="558"/>
    </row>
    <row r="66" spans="2:6" ht="17.100000000000001" customHeight="1">
      <c r="B66" s="559"/>
      <c r="C66" s="559"/>
      <c r="D66" s="558"/>
      <c r="E66" s="558"/>
      <c r="F66" s="558"/>
    </row>
    <row r="67" spans="2:6" ht="17.100000000000001" customHeight="1">
      <c r="B67" s="559"/>
      <c r="C67" s="559"/>
      <c r="D67" s="558"/>
      <c r="E67" s="558"/>
      <c r="F67" s="558"/>
    </row>
    <row r="68" spans="2:6" ht="17.100000000000001" customHeight="1">
      <c r="B68" s="559"/>
      <c r="C68" s="559"/>
      <c r="D68" s="558"/>
      <c r="E68" s="558"/>
      <c r="F68" s="558"/>
    </row>
    <row r="69" spans="2:6" ht="17.100000000000001" customHeight="1">
      <c r="B69" s="559"/>
      <c r="C69" s="559"/>
      <c r="D69" s="558"/>
      <c r="E69" s="558"/>
      <c r="F69" s="558"/>
    </row>
    <row r="70" spans="2:6" s="506" customFormat="1" ht="17.100000000000001" customHeight="1">
      <c r="B70" s="561" t="s">
        <v>425</v>
      </c>
      <c r="C70" s="766" t="s">
        <v>425</v>
      </c>
      <c r="D70" s="766"/>
      <c r="E70" s="765" t="s">
        <v>426</v>
      </c>
      <c r="F70" s="765"/>
    </row>
    <row r="71" spans="2:6" ht="17.100000000000001" customHeight="1">
      <c r="B71" s="559"/>
      <c r="C71" s="559"/>
      <c r="D71" s="558"/>
      <c r="E71" s="558"/>
      <c r="F71" s="558"/>
    </row>
    <row r="72" spans="2:6" ht="17.100000000000001" customHeight="1">
      <c r="B72" s="559"/>
      <c r="C72" s="559"/>
      <c r="D72" s="558"/>
      <c r="E72" s="558"/>
      <c r="F72" s="558"/>
    </row>
  </sheetData>
  <mergeCells count="33">
    <mergeCell ref="B41:F41"/>
    <mergeCell ref="B8:F8"/>
    <mergeCell ref="B10:F10"/>
    <mergeCell ref="B13:F13"/>
    <mergeCell ref="B16:F16"/>
    <mergeCell ref="B18:F18"/>
    <mergeCell ref="B20:F20"/>
    <mergeCell ref="B35:C35"/>
    <mergeCell ref="B37:F37"/>
    <mergeCell ref="B44:F44"/>
    <mergeCell ref="G44:J44"/>
    <mergeCell ref="B45:F45"/>
    <mergeCell ref="G45:J45"/>
    <mergeCell ref="B48:F48"/>
    <mergeCell ref="G48:J48"/>
    <mergeCell ref="E64:F64"/>
    <mergeCell ref="E62:F62"/>
    <mergeCell ref="B50:F50"/>
    <mergeCell ref="G50:J50"/>
    <mergeCell ref="B52:F52"/>
    <mergeCell ref="G52:J52"/>
    <mergeCell ref="B55:F55"/>
    <mergeCell ref="G55:J55"/>
    <mergeCell ref="A4:F4"/>
    <mergeCell ref="A5:F5"/>
    <mergeCell ref="E70:F70"/>
    <mergeCell ref="C70:D70"/>
    <mergeCell ref="B56:F56"/>
    <mergeCell ref="G56:J56"/>
    <mergeCell ref="B60:F60"/>
    <mergeCell ref="C63:D63"/>
    <mergeCell ref="E63:F63"/>
    <mergeCell ref="C64:D64"/>
  </mergeCells>
  <pageMargins left="0.7" right="0.4" top="0.52" bottom="0.64" header="0.3" footer="0.3"/>
  <pageSetup paperSize="9" firstPageNumber="29" orientation="portrait" useFirstPageNumber="1" r:id="rId1"/>
  <headerFooter>
    <oddFooter>&amp;C&amp;P</oddFooter>
  </headerFooter>
  <rowBreaks count="1" manualBreakCount="1">
    <brk id="42" max="5" man="1"/>
  </rowBreaks>
  <drawing r:id="rId2"/>
</worksheet>
</file>

<file path=xl/worksheets/sheet2.xml><?xml version="1.0" encoding="utf-8"?>
<worksheet xmlns="http://schemas.openxmlformats.org/spreadsheetml/2006/main" xmlns:r="http://schemas.openxmlformats.org/officeDocument/2006/relationships">
  <dimension ref="A1:L181"/>
  <sheetViews>
    <sheetView showGridLines="0" showZeros="0" view="pageBreakPreview" topLeftCell="A13" zoomScaleSheetLayoutView="100" workbookViewId="0">
      <selection activeCell="H82" sqref="H82"/>
    </sheetView>
  </sheetViews>
  <sheetFormatPr defaultRowHeight="15.75"/>
  <cols>
    <col min="1" max="1" width="44.625" style="150" customWidth="1"/>
    <col min="2" max="2" width="5.125" style="151" bestFit="1" customWidth="1"/>
    <col min="3" max="3" width="6.75" style="151" customWidth="1"/>
    <col min="4" max="4" width="16.625" style="152" customWidth="1"/>
    <col min="5" max="5" width="16.125" style="152" hidden="1" customWidth="1"/>
    <col min="6" max="6" width="16.875" style="152" hidden="1" customWidth="1"/>
    <col min="7" max="7" width="17.375" style="150" customWidth="1"/>
    <col min="8" max="8" width="14.625" style="72" bestFit="1" customWidth="1"/>
    <col min="9" max="9" width="17.375" style="72" bestFit="1" customWidth="1"/>
    <col min="10" max="10" width="11.75" style="72" customWidth="1"/>
    <col min="11" max="11" width="10.25" style="49" bestFit="1" customWidth="1"/>
    <col min="12" max="12" width="10" style="19" bestFit="1" customWidth="1"/>
    <col min="13" max="16384" width="9" style="19"/>
  </cols>
  <sheetData>
    <row r="1" spans="1:12" ht="17.25">
      <c r="A1" s="1" t="s">
        <v>320</v>
      </c>
      <c r="B1" s="65"/>
      <c r="C1" s="65"/>
      <c r="D1" s="4"/>
      <c r="E1" s="4"/>
      <c r="F1" s="4"/>
      <c r="G1" s="81"/>
    </row>
    <row r="2" spans="1:12" ht="17.25" customHeight="1">
      <c r="A2" s="8" t="s">
        <v>321</v>
      </c>
      <c r="B2" s="65"/>
      <c r="C2" s="65"/>
      <c r="D2" s="4"/>
      <c r="E2" s="4"/>
      <c r="F2" s="4"/>
      <c r="G2" s="17"/>
    </row>
    <row r="3" spans="1:12" ht="5.25" customHeight="1">
      <c r="A3" s="9"/>
      <c r="B3" s="66"/>
      <c r="C3" s="66"/>
      <c r="D3" s="12"/>
      <c r="E3" s="12"/>
      <c r="F3" s="12"/>
      <c r="G3" s="82"/>
    </row>
    <row r="4" spans="1:12" ht="8.25" customHeight="1">
      <c r="A4" s="17"/>
      <c r="B4" s="65"/>
      <c r="C4" s="65"/>
      <c r="D4" s="4"/>
      <c r="E4" s="4"/>
      <c r="F4" s="4"/>
      <c r="G4" s="17"/>
    </row>
    <row r="5" spans="1:12" s="72" customFormat="1" ht="20.25">
      <c r="A5" s="693" t="s">
        <v>45</v>
      </c>
      <c r="B5" s="693"/>
      <c r="C5" s="693"/>
      <c r="D5" s="693"/>
      <c r="E5" s="693"/>
      <c r="F5" s="693"/>
      <c r="G5" s="693"/>
      <c r="K5" s="49"/>
      <c r="L5" s="19"/>
    </row>
    <row r="6" spans="1:12" s="72" customFormat="1" ht="15">
      <c r="A6" s="694" t="s">
        <v>227</v>
      </c>
      <c r="B6" s="694"/>
      <c r="C6" s="694"/>
      <c r="D6" s="694"/>
      <c r="E6" s="694"/>
      <c r="F6" s="694"/>
      <c r="G6" s="694"/>
      <c r="K6" s="49"/>
      <c r="L6" s="19"/>
    </row>
    <row r="7" spans="1:12" s="72" customFormat="1" ht="16.5">
      <c r="A7" s="17"/>
      <c r="B7" s="65"/>
      <c r="C7" s="65"/>
      <c r="D7" s="4"/>
      <c r="E7" s="4"/>
      <c r="F7" s="4"/>
      <c r="G7" s="83" t="s">
        <v>0</v>
      </c>
      <c r="K7" s="49"/>
      <c r="L7" s="19"/>
    </row>
    <row r="8" spans="1:12" s="72" customFormat="1" ht="4.5" customHeight="1" thickBot="1">
      <c r="A8" s="17"/>
      <c r="B8" s="65"/>
      <c r="C8" s="65"/>
      <c r="D8" s="4"/>
      <c r="E8" s="4"/>
      <c r="F8" s="4"/>
      <c r="G8" s="84"/>
      <c r="K8" s="49"/>
      <c r="L8" s="19"/>
    </row>
    <row r="9" spans="1:12" s="72" customFormat="1" ht="30" customHeight="1" thickTop="1">
      <c r="A9" s="85" t="s">
        <v>46</v>
      </c>
      <c r="B9" s="86" t="s">
        <v>2</v>
      </c>
      <c r="C9" s="86" t="s">
        <v>47</v>
      </c>
      <c r="D9" s="87" t="s">
        <v>48</v>
      </c>
      <c r="E9" s="88" t="s">
        <v>49</v>
      </c>
      <c r="F9" s="88" t="s">
        <v>50</v>
      </c>
      <c r="G9" s="89" t="s">
        <v>51</v>
      </c>
      <c r="K9" s="49"/>
      <c r="L9" s="19"/>
    </row>
    <row r="10" spans="1:12" s="72" customFormat="1" ht="15">
      <c r="A10" s="90">
        <v>1</v>
      </c>
      <c r="B10" s="91">
        <v>2</v>
      </c>
      <c r="C10" s="91">
        <v>3</v>
      </c>
      <c r="D10" s="29" t="s">
        <v>8</v>
      </c>
      <c r="E10" s="92"/>
      <c r="F10" s="92"/>
      <c r="G10" s="32">
        <v>5</v>
      </c>
      <c r="K10" s="49"/>
      <c r="L10" s="19"/>
    </row>
    <row r="11" spans="1:12" s="72" customFormat="1" ht="15">
      <c r="A11" s="277" t="s">
        <v>52</v>
      </c>
      <c r="B11" s="34">
        <v>100</v>
      </c>
      <c r="C11" s="34"/>
      <c r="D11" s="93">
        <f>D12+D28+D31+D19+D15</f>
        <v>84439711751</v>
      </c>
      <c r="E11" s="93">
        <f>E12+E28+E31+E19+E15</f>
        <v>0</v>
      </c>
      <c r="F11" s="93">
        <f>F12+F28+F31+F19+F15</f>
        <v>121463823578</v>
      </c>
      <c r="G11" s="94">
        <f>G12+G28+G31+G19+G15</f>
        <v>83807761759</v>
      </c>
      <c r="I11" s="19"/>
      <c r="K11" s="49"/>
      <c r="L11" s="19"/>
    </row>
    <row r="12" spans="1:12" s="72" customFormat="1" ht="15">
      <c r="A12" s="33" t="s">
        <v>53</v>
      </c>
      <c r="B12" s="34">
        <v>110</v>
      </c>
      <c r="C12" s="34" t="s">
        <v>555</v>
      </c>
      <c r="D12" s="95">
        <f>SUM(D13:D14)</f>
        <v>73489188550</v>
      </c>
      <c r="E12" s="95">
        <f>SUM(E13:E14)</f>
        <v>0</v>
      </c>
      <c r="F12" s="95">
        <f>SUM(F13:F14)</f>
        <v>73489188550</v>
      </c>
      <c r="G12" s="96">
        <f>SUM(G13:G14)</f>
        <v>80559474831</v>
      </c>
      <c r="I12" s="19"/>
      <c r="K12" s="49"/>
      <c r="L12" s="19"/>
    </row>
    <row r="13" spans="1:12" s="72" customFormat="1" ht="15">
      <c r="A13" s="97" t="s">
        <v>268</v>
      </c>
      <c r="B13" s="98">
        <v>111</v>
      </c>
      <c r="C13" s="98"/>
      <c r="D13" s="99">
        <f>SUM(E13:F13)</f>
        <v>8254136571</v>
      </c>
      <c r="E13" s="100"/>
      <c r="F13" s="100">
        <v>8254136571</v>
      </c>
      <c r="G13" s="101">
        <v>607989784</v>
      </c>
      <c r="I13" s="19"/>
      <c r="K13" s="49"/>
      <c r="L13" s="19"/>
    </row>
    <row r="14" spans="1:12" s="72" customFormat="1" ht="15">
      <c r="A14" s="97" t="s">
        <v>54</v>
      </c>
      <c r="B14" s="98">
        <v>112</v>
      </c>
      <c r="C14" s="98"/>
      <c r="D14" s="99">
        <f>SUM(E14:F14)</f>
        <v>65235051979</v>
      </c>
      <c r="E14" s="100"/>
      <c r="F14" s="100">
        <v>65235051979</v>
      </c>
      <c r="G14" s="102">
        <v>79951485047</v>
      </c>
      <c r="I14" s="19"/>
      <c r="K14" s="49"/>
      <c r="L14" s="19"/>
    </row>
    <row r="15" spans="1:12" s="72" customFormat="1" ht="15">
      <c r="A15" s="33" t="s">
        <v>55</v>
      </c>
      <c r="B15" s="34">
        <v>120</v>
      </c>
      <c r="C15" s="34" t="s">
        <v>556</v>
      </c>
      <c r="D15" s="103">
        <f>SUM(D16:D18)</f>
        <v>1176367500</v>
      </c>
      <c r="E15" s="103">
        <f>E16+E17</f>
        <v>0</v>
      </c>
      <c r="F15" s="95">
        <f>SUM(F16:F18)</f>
        <v>1176367500</v>
      </c>
      <c r="G15" s="104">
        <f>SUM(G16:G18)</f>
        <v>1091250000</v>
      </c>
      <c r="I15" s="19"/>
      <c r="K15" s="49"/>
      <c r="L15" s="19"/>
    </row>
    <row r="16" spans="1:12" s="72" customFormat="1" ht="15">
      <c r="A16" s="278" t="s">
        <v>56</v>
      </c>
      <c r="B16" s="98">
        <v>121</v>
      </c>
      <c r="C16" s="34"/>
      <c r="D16" s="99">
        <f>SUM(E16:F16)</f>
        <v>0</v>
      </c>
      <c r="E16" s="100"/>
      <c r="F16" s="100"/>
      <c r="G16" s="102"/>
      <c r="I16" s="19"/>
      <c r="K16" s="49"/>
      <c r="L16" s="19"/>
    </row>
    <row r="17" spans="1:11" ht="15">
      <c r="A17" s="278" t="s">
        <v>269</v>
      </c>
      <c r="B17" s="98">
        <v>122</v>
      </c>
      <c r="C17" s="98"/>
      <c r="D17" s="99">
        <f>SUM(E17:F17)</f>
        <v>0</v>
      </c>
      <c r="E17" s="100"/>
      <c r="F17" s="100"/>
      <c r="G17" s="102"/>
      <c r="I17" s="19"/>
    </row>
    <row r="18" spans="1:11" ht="15">
      <c r="A18" s="278" t="s">
        <v>57</v>
      </c>
      <c r="B18" s="98">
        <v>123</v>
      </c>
      <c r="C18" s="98"/>
      <c r="D18" s="99">
        <f>SUM(E18:F18)</f>
        <v>1176367500</v>
      </c>
      <c r="E18" s="100"/>
      <c r="F18" s="100">
        <v>1176367500</v>
      </c>
      <c r="G18" s="102">
        <v>1091250000</v>
      </c>
      <c r="I18" s="19"/>
    </row>
    <row r="19" spans="1:11" ht="15">
      <c r="A19" s="33" t="s">
        <v>58</v>
      </c>
      <c r="B19" s="34">
        <v>130</v>
      </c>
      <c r="C19" s="34"/>
      <c r="D19" s="95">
        <f>SUM(D20:D27)</f>
        <v>8018343020</v>
      </c>
      <c r="E19" s="95">
        <f>SUM(E20:E25)</f>
        <v>0</v>
      </c>
      <c r="F19" s="95">
        <f>SUM(F20:F25)</f>
        <v>45042454847</v>
      </c>
      <c r="G19" s="96">
        <f>SUM(G20:G27)</f>
        <v>193828560</v>
      </c>
      <c r="I19" s="19"/>
    </row>
    <row r="20" spans="1:11" ht="15">
      <c r="A20" s="278" t="s">
        <v>59</v>
      </c>
      <c r="B20" s="98">
        <v>131</v>
      </c>
      <c r="C20" s="34" t="s">
        <v>557</v>
      </c>
      <c r="D20" s="99">
        <f t="shared" ref="D20:D27" si="0">SUM(E20:F20)</f>
        <v>36033898929</v>
      </c>
      <c r="E20" s="100"/>
      <c r="F20" s="100">
        <v>36033898929</v>
      </c>
      <c r="G20" s="101">
        <v>36260521568</v>
      </c>
      <c r="I20" s="320">
        <f t="shared" ref="I20:I25" si="1">D20-G20</f>
        <v>-226622639</v>
      </c>
    </row>
    <row r="21" spans="1:11" ht="15">
      <c r="A21" s="278" t="s">
        <v>230</v>
      </c>
      <c r="B21" s="98">
        <v>132</v>
      </c>
      <c r="C21" s="34" t="s">
        <v>558</v>
      </c>
      <c r="D21" s="99">
        <f t="shared" si="0"/>
        <v>0</v>
      </c>
      <c r="E21" s="100"/>
      <c r="F21" s="100">
        <v>0</v>
      </c>
      <c r="G21" s="101">
        <v>300036</v>
      </c>
      <c r="I21" s="320">
        <f t="shared" si="1"/>
        <v>-300036</v>
      </c>
    </row>
    <row r="22" spans="1:11" ht="15">
      <c r="A22" s="278" t="s">
        <v>60</v>
      </c>
      <c r="B22" s="98">
        <v>133</v>
      </c>
      <c r="C22" s="34"/>
      <c r="D22" s="99">
        <f t="shared" si="0"/>
        <v>0</v>
      </c>
      <c r="E22" s="100"/>
      <c r="F22" s="100">
        <v>0</v>
      </c>
      <c r="G22" s="102">
        <v>0</v>
      </c>
      <c r="I22" s="320">
        <f t="shared" si="1"/>
        <v>0</v>
      </c>
    </row>
    <row r="23" spans="1:11" ht="15">
      <c r="A23" s="278" t="s">
        <v>61</v>
      </c>
      <c r="B23" s="98">
        <v>134</v>
      </c>
      <c r="C23" s="34"/>
      <c r="D23" s="99">
        <f t="shared" si="0"/>
        <v>0</v>
      </c>
      <c r="E23" s="100"/>
      <c r="F23" s="100">
        <v>0</v>
      </c>
      <c r="G23" s="102">
        <v>0</v>
      </c>
      <c r="I23" s="320">
        <f t="shared" si="1"/>
        <v>0</v>
      </c>
    </row>
    <row r="24" spans="1:11" ht="15">
      <c r="A24" s="278" t="s">
        <v>62</v>
      </c>
      <c r="B24" s="98">
        <v>135</v>
      </c>
      <c r="C24" s="34" t="s">
        <v>559</v>
      </c>
      <c r="D24" s="99">
        <f t="shared" si="0"/>
        <v>8000000000</v>
      </c>
      <c r="E24" s="100"/>
      <c r="F24" s="100">
        <v>8000000000</v>
      </c>
      <c r="G24" s="102">
        <v>0</v>
      </c>
      <c r="I24" s="320">
        <f t="shared" si="1"/>
        <v>8000000000</v>
      </c>
    </row>
    <row r="25" spans="1:11" ht="15">
      <c r="A25" s="278" t="s">
        <v>63</v>
      </c>
      <c r="B25" s="98">
        <v>136</v>
      </c>
      <c r="C25" s="34" t="s">
        <v>560</v>
      </c>
      <c r="D25" s="99">
        <f t="shared" si="0"/>
        <v>1008555918</v>
      </c>
      <c r="E25" s="100"/>
      <c r="F25" s="100">
        <v>1008555918</v>
      </c>
      <c r="G25" s="101">
        <v>1197118783</v>
      </c>
      <c r="I25" s="320">
        <f t="shared" si="1"/>
        <v>-188562865</v>
      </c>
      <c r="K25" s="19"/>
    </row>
    <row r="26" spans="1:11" ht="15">
      <c r="A26" s="278" t="s">
        <v>64</v>
      </c>
      <c r="B26" s="98">
        <v>137</v>
      </c>
      <c r="C26" s="34" t="s">
        <v>561</v>
      </c>
      <c r="D26" s="99">
        <f t="shared" si="0"/>
        <v>-37024111827</v>
      </c>
      <c r="E26" s="100"/>
      <c r="F26" s="100">
        <v>-37024111827</v>
      </c>
      <c r="G26" s="102">
        <v>-37264111827</v>
      </c>
      <c r="I26" s="19"/>
      <c r="K26" s="19"/>
    </row>
    <row r="27" spans="1:11" ht="15">
      <c r="A27" s="278" t="s">
        <v>65</v>
      </c>
      <c r="B27" s="98">
        <v>139</v>
      </c>
      <c r="C27" s="98"/>
      <c r="D27" s="99">
        <f t="shared" si="0"/>
        <v>0</v>
      </c>
      <c r="E27" s="100"/>
      <c r="F27" s="100"/>
      <c r="G27" s="102"/>
      <c r="I27" s="19"/>
      <c r="K27" s="19"/>
    </row>
    <row r="28" spans="1:11" ht="15">
      <c r="A28" s="33" t="s">
        <v>66</v>
      </c>
      <c r="B28" s="34">
        <v>140</v>
      </c>
      <c r="C28" s="34" t="s">
        <v>562</v>
      </c>
      <c r="D28" s="95">
        <f>SUM(D29:D30)</f>
        <v>83290909</v>
      </c>
      <c r="E28" s="95">
        <f>SUM(E29:E30)</f>
        <v>0</v>
      </c>
      <c r="F28" s="95">
        <f>SUM(F29:F30)</f>
        <v>83290909</v>
      </c>
      <c r="G28" s="96">
        <f>SUM(G29:G30)</f>
        <v>322800000</v>
      </c>
      <c r="I28" s="19"/>
      <c r="K28" s="19"/>
    </row>
    <row r="29" spans="1:11" ht="15">
      <c r="A29" s="278" t="s">
        <v>67</v>
      </c>
      <c r="B29" s="98">
        <v>141</v>
      </c>
      <c r="C29" s="34"/>
      <c r="D29" s="99">
        <f>SUM(E29:F29)</f>
        <v>83290909</v>
      </c>
      <c r="E29" s="100"/>
      <c r="F29" s="100">
        <v>83290909</v>
      </c>
      <c r="G29" s="101">
        <v>322800000</v>
      </c>
      <c r="I29" s="320">
        <f>D29-G29</f>
        <v>-239509091</v>
      </c>
      <c r="K29" s="19"/>
    </row>
    <row r="30" spans="1:11" ht="15">
      <c r="A30" s="278" t="s">
        <v>270</v>
      </c>
      <c r="B30" s="98">
        <v>149</v>
      </c>
      <c r="C30" s="98"/>
      <c r="D30" s="99">
        <f>SUM(E30:F30)</f>
        <v>0</v>
      </c>
      <c r="E30" s="100"/>
      <c r="F30" s="100"/>
      <c r="G30" s="102"/>
      <c r="I30" s="19"/>
    </row>
    <row r="31" spans="1:11" ht="15">
      <c r="A31" s="33" t="s">
        <v>68</v>
      </c>
      <c r="B31" s="34">
        <v>150</v>
      </c>
      <c r="C31" s="34"/>
      <c r="D31" s="95">
        <f>SUM(D32:D36)</f>
        <v>1672521772</v>
      </c>
      <c r="E31" s="95">
        <f>SUM(E32:E36)</f>
        <v>0</v>
      </c>
      <c r="F31" s="95">
        <f>SUM(F32:F36)</f>
        <v>1672521772</v>
      </c>
      <c r="G31" s="96">
        <f>SUM(G32:G36)</f>
        <v>1640408368</v>
      </c>
      <c r="I31" s="50"/>
    </row>
    <row r="32" spans="1:11" ht="15">
      <c r="A32" s="278" t="s">
        <v>69</v>
      </c>
      <c r="B32" s="98">
        <v>151</v>
      </c>
      <c r="C32" s="98"/>
      <c r="D32" s="99">
        <f>SUM(E32:F32)</f>
        <v>0</v>
      </c>
      <c r="E32" s="100"/>
      <c r="F32" s="100"/>
      <c r="G32" s="102"/>
      <c r="I32" s="49"/>
    </row>
    <row r="33" spans="1:12" s="72" customFormat="1" ht="15">
      <c r="A33" s="278" t="s">
        <v>70</v>
      </c>
      <c r="B33" s="98">
        <v>152</v>
      </c>
      <c r="C33" s="34"/>
      <c r="D33" s="99">
        <f>SUM(E33:F33)</f>
        <v>38113404</v>
      </c>
      <c r="E33" s="100"/>
      <c r="F33" s="100">
        <v>38113404</v>
      </c>
      <c r="G33" s="101">
        <v>0</v>
      </c>
      <c r="I33" s="320">
        <f>D33-G33</f>
        <v>38113404</v>
      </c>
      <c r="K33" s="49"/>
      <c r="L33" s="19"/>
    </row>
    <row r="34" spans="1:12" s="72" customFormat="1" ht="15">
      <c r="A34" s="278" t="s">
        <v>71</v>
      </c>
      <c r="B34" s="98">
        <v>153</v>
      </c>
      <c r="C34" s="34" t="s">
        <v>618</v>
      </c>
      <c r="D34" s="99">
        <f>SUM(E34:F34)</f>
        <v>1629899658</v>
      </c>
      <c r="E34" s="100"/>
      <c r="F34" s="100">
        <v>1629899658</v>
      </c>
      <c r="G34" s="101">
        <v>1629899658</v>
      </c>
      <c r="I34" s="320">
        <f>D34-G34</f>
        <v>0</v>
      </c>
      <c r="K34" s="49"/>
      <c r="L34" s="19"/>
    </row>
    <row r="35" spans="1:12" s="72" customFormat="1" ht="15">
      <c r="A35" s="278" t="s">
        <v>72</v>
      </c>
      <c r="B35" s="98">
        <v>154</v>
      </c>
      <c r="C35" s="98"/>
      <c r="D35" s="99">
        <f>SUM(E35:F35)</f>
        <v>0</v>
      </c>
      <c r="E35" s="100"/>
      <c r="F35" s="100">
        <v>0</v>
      </c>
      <c r="G35" s="102">
        <v>0</v>
      </c>
      <c r="I35" s="19"/>
      <c r="K35" s="49"/>
      <c r="L35" s="19"/>
    </row>
    <row r="36" spans="1:12" s="72" customFormat="1" ht="15">
      <c r="A36" s="278" t="s">
        <v>73</v>
      </c>
      <c r="B36" s="98">
        <v>155</v>
      </c>
      <c r="C36" s="98"/>
      <c r="D36" s="99">
        <f>SUM(E36:F36)</f>
        <v>4508710</v>
      </c>
      <c r="E36" s="100"/>
      <c r="F36" s="100">
        <v>4508710</v>
      </c>
      <c r="G36" s="102">
        <v>10508710</v>
      </c>
      <c r="I36" s="19"/>
      <c r="K36" s="49"/>
      <c r="L36" s="19"/>
    </row>
    <row r="37" spans="1:12" s="72" customFormat="1" ht="15">
      <c r="A37" s="33" t="s">
        <v>74</v>
      </c>
      <c r="B37" s="34">
        <v>200</v>
      </c>
      <c r="C37" s="34"/>
      <c r="D37" s="95">
        <f>D38+D46+D62+D68+D56+D59</f>
        <v>0</v>
      </c>
      <c r="E37" s="95">
        <f>E38+E46+E62+E68+E56+E59</f>
        <v>0</v>
      </c>
      <c r="F37" s="95">
        <f>F38+F46+F62+F68+F56+F59</f>
        <v>0</v>
      </c>
      <c r="G37" s="96">
        <f>G38+G46+G62+G68</f>
        <v>0</v>
      </c>
      <c r="I37" s="19"/>
      <c r="K37" s="49"/>
      <c r="L37" s="19"/>
    </row>
    <row r="38" spans="1:12" s="72" customFormat="1" ht="15">
      <c r="A38" s="33" t="s">
        <v>75</v>
      </c>
      <c r="B38" s="34">
        <v>210</v>
      </c>
      <c r="C38" s="34"/>
      <c r="D38" s="95">
        <f>SUM(D39:D45)</f>
        <v>0</v>
      </c>
      <c r="E38" s="95">
        <f>SUM(E39:E45)</f>
        <v>0</v>
      </c>
      <c r="F38" s="95">
        <f>SUM(F39:F45)</f>
        <v>0</v>
      </c>
      <c r="G38" s="96">
        <f>SUM(G39:G45)</f>
        <v>0</v>
      </c>
      <c r="I38" s="19"/>
      <c r="K38" s="49"/>
      <c r="L38" s="19"/>
    </row>
    <row r="39" spans="1:12" s="72" customFormat="1" ht="15" hidden="1">
      <c r="A39" s="279" t="s">
        <v>76</v>
      </c>
      <c r="B39" s="98">
        <v>211</v>
      </c>
      <c r="C39" s="34"/>
      <c r="D39" s="99">
        <f t="shared" ref="D39:D45" si="2">SUM(E39:F39)</f>
        <v>0</v>
      </c>
      <c r="E39" s="100"/>
      <c r="F39" s="100"/>
      <c r="G39" s="102"/>
      <c r="I39" s="19"/>
      <c r="K39" s="49"/>
      <c r="L39" s="19"/>
    </row>
    <row r="40" spans="1:12" s="72" customFormat="1" ht="15" hidden="1">
      <c r="A40" s="278" t="s">
        <v>77</v>
      </c>
      <c r="B40" s="98">
        <v>212</v>
      </c>
      <c r="C40" s="34"/>
      <c r="D40" s="99">
        <f t="shared" si="2"/>
        <v>0</v>
      </c>
      <c r="E40" s="100"/>
      <c r="F40" s="100"/>
      <c r="G40" s="102"/>
      <c r="I40" s="19"/>
      <c r="K40" s="49"/>
      <c r="L40" s="19"/>
    </row>
    <row r="41" spans="1:12" s="72" customFormat="1" ht="15" hidden="1">
      <c r="A41" s="278" t="s">
        <v>78</v>
      </c>
      <c r="B41" s="98">
        <v>213</v>
      </c>
      <c r="C41" s="34"/>
      <c r="D41" s="99">
        <f t="shared" si="2"/>
        <v>0</v>
      </c>
      <c r="E41" s="100"/>
      <c r="F41" s="100"/>
      <c r="G41" s="102"/>
      <c r="I41" s="19"/>
      <c r="K41" s="49"/>
      <c r="L41" s="19"/>
    </row>
    <row r="42" spans="1:12" s="72" customFormat="1" ht="15" hidden="1">
      <c r="A42" s="278" t="s">
        <v>79</v>
      </c>
      <c r="B42" s="98">
        <v>214</v>
      </c>
      <c r="C42" s="34"/>
      <c r="D42" s="99">
        <f t="shared" si="2"/>
        <v>0</v>
      </c>
      <c r="E42" s="100"/>
      <c r="F42" s="100"/>
      <c r="G42" s="102"/>
      <c r="I42" s="19"/>
      <c r="K42" s="49"/>
      <c r="L42" s="19"/>
    </row>
    <row r="43" spans="1:12" s="72" customFormat="1" ht="15" hidden="1">
      <c r="A43" s="278" t="s">
        <v>80</v>
      </c>
      <c r="B43" s="98">
        <v>215</v>
      </c>
      <c r="C43" s="34"/>
      <c r="D43" s="99">
        <f t="shared" si="2"/>
        <v>0</v>
      </c>
      <c r="E43" s="100"/>
      <c r="F43" s="100"/>
      <c r="G43" s="102"/>
      <c r="I43" s="19"/>
      <c r="K43" s="49"/>
      <c r="L43" s="19"/>
    </row>
    <row r="44" spans="1:12" s="72" customFormat="1" ht="15" hidden="1">
      <c r="A44" s="278" t="s">
        <v>81</v>
      </c>
      <c r="B44" s="98">
        <v>216</v>
      </c>
      <c r="C44" s="34"/>
      <c r="D44" s="99">
        <f t="shared" si="2"/>
        <v>0</v>
      </c>
      <c r="E44" s="100"/>
      <c r="F44" s="100"/>
      <c r="G44" s="101"/>
      <c r="I44" s="320">
        <f>D44-G44</f>
        <v>0</v>
      </c>
      <c r="K44" s="49"/>
      <c r="L44" s="19"/>
    </row>
    <row r="45" spans="1:12" s="72" customFormat="1" ht="15" hidden="1">
      <c r="A45" s="280" t="s">
        <v>267</v>
      </c>
      <c r="B45" s="98">
        <v>219</v>
      </c>
      <c r="C45" s="34"/>
      <c r="D45" s="99">
        <f t="shared" si="2"/>
        <v>0</v>
      </c>
      <c r="E45" s="100"/>
      <c r="F45" s="100"/>
      <c r="G45" s="102"/>
      <c r="I45" s="19"/>
      <c r="K45" s="49"/>
      <c r="L45" s="19"/>
    </row>
    <row r="46" spans="1:12" s="72" customFormat="1" ht="15">
      <c r="A46" s="33" t="s">
        <v>82</v>
      </c>
      <c r="B46" s="34">
        <v>220</v>
      </c>
      <c r="C46" s="34"/>
      <c r="D46" s="95">
        <f>D47+D53+D50</f>
        <v>0</v>
      </c>
      <c r="E46" s="95">
        <f>E47+E53+E61</f>
        <v>0</v>
      </c>
      <c r="F46" s="95">
        <f>F47+F53+F50</f>
        <v>0</v>
      </c>
      <c r="G46" s="96">
        <f>G47+G53+G61</f>
        <v>0</v>
      </c>
      <c r="I46" s="19"/>
      <c r="K46" s="49"/>
      <c r="L46" s="19"/>
    </row>
    <row r="47" spans="1:12" s="111" customFormat="1" ht="15">
      <c r="A47" s="33" t="s">
        <v>83</v>
      </c>
      <c r="B47" s="98">
        <v>221</v>
      </c>
      <c r="C47" s="34" t="s">
        <v>563</v>
      </c>
      <c r="D47" s="95">
        <f>SUM(D48:D49)</f>
        <v>0</v>
      </c>
      <c r="E47" s="95">
        <f>SUM(E48:E49)</f>
        <v>0</v>
      </c>
      <c r="F47" s="95">
        <f>SUM(F48:F49)</f>
        <v>0</v>
      </c>
      <c r="G47" s="96">
        <f>SUM(G48:G49)</f>
        <v>0</v>
      </c>
      <c r="I47" s="1"/>
      <c r="K47" s="113"/>
      <c r="L47" s="1"/>
    </row>
    <row r="48" spans="1:12" s="72" customFormat="1" ht="15">
      <c r="A48" s="105" t="s">
        <v>84</v>
      </c>
      <c r="B48" s="98">
        <v>222</v>
      </c>
      <c r="C48" s="98"/>
      <c r="D48" s="99">
        <f t="shared" ref="D48:D61" si="3">SUM(E48:F48)</f>
        <v>592903556</v>
      </c>
      <c r="E48" s="100"/>
      <c r="F48" s="100">
        <v>592903556</v>
      </c>
      <c r="G48" s="101">
        <v>933608638</v>
      </c>
      <c r="I48" s="320">
        <f>D48-G48</f>
        <v>-340705082</v>
      </c>
      <c r="K48" s="49"/>
      <c r="L48" s="19"/>
    </row>
    <row r="49" spans="1:12" ht="15">
      <c r="A49" s="106" t="s">
        <v>85</v>
      </c>
      <c r="B49" s="98">
        <v>223</v>
      </c>
      <c r="C49" s="42"/>
      <c r="D49" s="107">
        <f t="shared" si="3"/>
        <v>-592903556</v>
      </c>
      <c r="E49" s="108"/>
      <c r="F49" s="108">
        <v>-592903556</v>
      </c>
      <c r="G49" s="109">
        <v>-933608638</v>
      </c>
      <c r="I49" s="320">
        <f>D49-G49</f>
        <v>340705082</v>
      </c>
    </row>
    <row r="50" spans="1:12" s="1" customFormat="1" ht="15" hidden="1">
      <c r="A50" s="33" t="s">
        <v>86</v>
      </c>
      <c r="B50" s="98">
        <v>224</v>
      </c>
      <c r="C50" s="34"/>
      <c r="D50" s="103">
        <f>SUM(D51:D52)</f>
        <v>0</v>
      </c>
      <c r="E50" s="103">
        <f>SUM(E51:E52)</f>
        <v>0</v>
      </c>
      <c r="F50" s="103">
        <f>SUM(F51:F52)</f>
        <v>0</v>
      </c>
      <c r="G50" s="104">
        <f>SUM(G51:G52)</f>
        <v>0</v>
      </c>
      <c r="H50" s="111"/>
      <c r="I50" s="112"/>
      <c r="J50" s="111"/>
      <c r="K50" s="113"/>
    </row>
    <row r="51" spans="1:12" ht="15" hidden="1">
      <c r="A51" s="105" t="s">
        <v>84</v>
      </c>
      <c r="B51" s="98">
        <v>225</v>
      </c>
      <c r="C51" s="42"/>
      <c r="D51" s="99">
        <f>SUM(E51:F51)</f>
        <v>0</v>
      </c>
      <c r="E51" s="108"/>
      <c r="F51" s="108"/>
      <c r="G51" s="114"/>
      <c r="I51" s="110"/>
    </row>
    <row r="52" spans="1:12" ht="15" hidden="1">
      <c r="A52" s="106" t="s">
        <v>85</v>
      </c>
      <c r="B52" s="98">
        <v>226</v>
      </c>
      <c r="C52" s="42"/>
      <c r="D52" s="99">
        <f>SUM(E52:F52)</f>
        <v>0</v>
      </c>
      <c r="E52" s="108"/>
      <c r="F52" s="108"/>
      <c r="G52" s="114"/>
      <c r="I52" s="110"/>
    </row>
    <row r="53" spans="1:12" ht="15">
      <c r="A53" s="33" t="s">
        <v>87</v>
      </c>
      <c r="B53" s="98">
        <v>227</v>
      </c>
      <c r="C53" s="34" t="s">
        <v>619</v>
      </c>
      <c r="D53" s="95">
        <f>SUM(D54:D55)</f>
        <v>0</v>
      </c>
      <c r="E53" s="95">
        <f>SUM(E54:E55)</f>
        <v>0</v>
      </c>
      <c r="F53" s="95">
        <f>SUM(F54:F55)</f>
        <v>0</v>
      </c>
      <c r="G53" s="96">
        <f>SUM(G54:G55)</f>
        <v>0</v>
      </c>
      <c r="I53" s="49"/>
    </row>
    <row r="54" spans="1:12" ht="15">
      <c r="A54" s="105" t="s">
        <v>84</v>
      </c>
      <c r="B54" s="98">
        <v>228</v>
      </c>
      <c r="C54" s="98"/>
      <c r="D54" s="99">
        <f t="shared" si="3"/>
        <v>43000000</v>
      </c>
      <c r="E54" s="100"/>
      <c r="F54" s="100">
        <v>43000000</v>
      </c>
      <c r="G54" s="102">
        <v>43000000</v>
      </c>
      <c r="I54" s="19"/>
    </row>
    <row r="55" spans="1:12" ht="15">
      <c r="A55" s="106" t="s">
        <v>85</v>
      </c>
      <c r="B55" s="98">
        <v>229</v>
      </c>
      <c r="C55" s="42"/>
      <c r="D55" s="107">
        <f t="shared" si="3"/>
        <v>-43000000</v>
      </c>
      <c r="E55" s="108"/>
      <c r="F55" s="108">
        <v>-43000000</v>
      </c>
      <c r="G55" s="114">
        <v>-43000000</v>
      </c>
      <c r="I55" s="19"/>
      <c r="L55" s="49"/>
    </row>
    <row r="56" spans="1:12" s="1" customFormat="1" ht="15">
      <c r="A56" s="115" t="s">
        <v>88</v>
      </c>
      <c r="B56" s="34">
        <v>230</v>
      </c>
      <c r="C56" s="34"/>
      <c r="D56" s="99">
        <f>SUM(D57:D58)</f>
        <v>0</v>
      </c>
      <c r="E56" s="116"/>
      <c r="F56" s="116">
        <f>SUM(F57:F58)</f>
        <v>0</v>
      </c>
      <c r="G56" s="104">
        <f>SUM(G57:G58)</f>
        <v>0</v>
      </c>
      <c r="H56" s="111"/>
      <c r="J56" s="111"/>
      <c r="K56" s="113"/>
      <c r="L56" s="113"/>
    </row>
    <row r="57" spans="1:12" ht="15" hidden="1">
      <c r="A57" s="105" t="s">
        <v>84</v>
      </c>
      <c r="B57" s="98">
        <v>231</v>
      </c>
      <c r="C57" s="98"/>
      <c r="D57" s="99">
        <f t="shared" si="3"/>
        <v>0</v>
      </c>
      <c r="E57" s="100"/>
      <c r="F57" s="100"/>
      <c r="G57" s="102"/>
      <c r="I57" s="19"/>
    </row>
    <row r="58" spans="1:12" ht="15" hidden="1">
      <c r="A58" s="106" t="s">
        <v>85</v>
      </c>
      <c r="B58" s="98">
        <v>232</v>
      </c>
      <c r="C58" s="42"/>
      <c r="D58" s="107">
        <f t="shared" si="3"/>
        <v>0</v>
      </c>
      <c r="E58" s="108"/>
      <c r="F58" s="108"/>
      <c r="G58" s="114"/>
      <c r="I58" s="19"/>
      <c r="L58" s="49"/>
    </row>
    <row r="59" spans="1:12" s="1" customFormat="1" ht="14.25">
      <c r="A59" s="115" t="s">
        <v>89</v>
      </c>
      <c r="B59" s="34">
        <v>240</v>
      </c>
      <c r="C59" s="34"/>
      <c r="D59" s="103">
        <f>SUM(D60:D61)</f>
        <v>0</v>
      </c>
      <c r="E59" s="116">
        <f>SUM(E60:E61)</f>
        <v>0</v>
      </c>
      <c r="F59" s="116">
        <f>SUM(F60:F61)</f>
        <v>0</v>
      </c>
      <c r="G59" s="104">
        <f>SUM(G60:G61)</f>
        <v>0</v>
      </c>
      <c r="H59" s="111"/>
      <c r="J59" s="111"/>
      <c r="K59" s="113"/>
      <c r="L59" s="113"/>
    </row>
    <row r="60" spans="1:12" ht="15" hidden="1">
      <c r="A60" s="105" t="s">
        <v>90</v>
      </c>
      <c r="B60" s="98">
        <v>241</v>
      </c>
      <c r="C60" s="98"/>
      <c r="D60" s="99">
        <f t="shared" si="3"/>
        <v>0</v>
      </c>
      <c r="E60" s="100"/>
      <c r="F60" s="100"/>
      <c r="G60" s="102"/>
      <c r="I60" s="19"/>
      <c r="L60" s="49"/>
    </row>
    <row r="61" spans="1:12" ht="15" hidden="1">
      <c r="A61" s="97" t="s">
        <v>91</v>
      </c>
      <c r="B61" s="98">
        <v>242</v>
      </c>
      <c r="C61" s="34"/>
      <c r="D61" s="99">
        <f t="shared" si="3"/>
        <v>0</v>
      </c>
      <c r="E61" s="100"/>
      <c r="F61" s="100"/>
      <c r="G61" s="102"/>
      <c r="I61" s="320">
        <f>D61-G61</f>
        <v>0</v>
      </c>
      <c r="L61" s="49"/>
    </row>
    <row r="62" spans="1:12" ht="15">
      <c r="A62" s="33" t="s">
        <v>92</v>
      </c>
      <c r="B62" s="34">
        <v>250</v>
      </c>
      <c r="C62" s="117"/>
      <c r="D62" s="95">
        <f>SUM(D63:D67)</f>
        <v>0</v>
      </c>
      <c r="E62" s="95">
        <f>SUM(E63:E67)</f>
        <v>0</v>
      </c>
      <c r="F62" s="95">
        <f>SUM(F63:F67)</f>
        <v>0</v>
      </c>
      <c r="G62" s="96">
        <f>SUM(G63:G67)</f>
        <v>0</v>
      </c>
      <c r="I62" s="19"/>
    </row>
    <row r="63" spans="1:12" ht="15" hidden="1">
      <c r="A63" s="97" t="s">
        <v>93</v>
      </c>
      <c r="B63" s="98">
        <v>251</v>
      </c>
      <c r="C63" s="98"/>
      <c r="D63" s="99">
        <f>SUM(E63:F63)</f>
        <v>0</v>
      </c>
      <c r="E63" s="100"/>
      <c r="F63" s="100"/>
      <c r="G63" s="102"/>
      <c r="I63" s="19"/>
    </row>
    <row r="64" spans="1:12" ht="15" hidden="1">
      <c r="A64" s="97" t="s">
        <v>94</v>
      </c>
      <c r="B64" s="98">
        <v>252</v>
      </c>
      <c r="C64" s="98"/>
      <c r="D64" s="99">
        <f>SUM(E64:F64)</f>
        <v>0</v>
      </c>
      <c r="E64" s="100"/>
      <c r="F64" s="100"/>
      <c r="G64" s="102"/>
      <c r="I64" s="19"/>
    </row>
    <row r="65" spans="1:12" ht="15" hidden="1">
      <c r="A65" s="97" t="s">
        <v>95</v>
      </c>
      <c r="B65" s="98">
        <v>253</v>
      </c>
      <c r="C65" s="98"/>
      <c r="D65" s="99">
        <f>SUM(E65:F65)</f>
        <v>0</v>
      </c>
      <c r="E65" s="100"/>
      <c r="F65" s="100"/>
      <c r="G65" s="102"/>
      <c r="I65" s="19"/>
    </row>
    <row r="66" spans="1:12" ht="15" hidden="1">
      <c r="A66" s="97" t="s">
        <v>96</v>
      </c>
      <c r="B66" s="98">
        <v>254</v>
      </c>
      <c r="C66" s="98"/>
      <c r="D66" s="99">
        <f>SUM(E66:F66)</f>
        <v>0</v>
      </c>
      <c r="E66" s="100"/>
      <c r="F66" s="100"/>
      <c r="G66" s="102"/>
      <c r="I66" s="19"/>
    </row>
    <row r="67" spans="1:12" ht="15" hidden="1">
      <c r="A67" s="97" t="s">
        <v>97</v>
      </c>
      <c r="B67" s="98">
        <v>255</v>
      </c>
      <c r="C67" s="98"/>
      <c r="D67" s="99">
        <f>SUM(E67:F67)</f>
        <v>0</v>
      </c>
      <c r="E67" s="100"/>
      <c r="F67" s="100"/>
      <c r="G67" s="102"/>
      <c r="I67" s="19"/>
    </row>
    <row r="68" spans="1:12" ht="15">
      <c r="A68" s="33" t="s">
        <v>98</v>
      </c>
      <c r="B68" s="34">
        <v>260</v>
      </c>
      <c r="C68" s="34"/>
      <c r="D68" s="95">
        <f>SUM(D69:D73)</f>
        <v>0</v>
      </c>
      <c r="E68" s="95">
        <f>SUM(E69:E73)</f>
        <v>0</v>
      </c>
      <c r="F68" s="95">
        <f>SUM(F69:F73)</f>
        <v>0</v>
      </c>
      <c r="G68" s="96">
        <f>SUM(G69:G73)</f>
        <v>0</v>
      </c>
      <c r="I68" s="19"/>
    </row>
    <row r="69" spans="1:12" ht="15">
      <c r="A69" s="97" t="s">
        <v>99</v>
      </c>
      <c r="B69" s="98">
        <v>261</v>
      </c>
      <c r="C69" s="34"/>
      <c r="D69" s="99">
        <f>SUM(E69:F69)</f>
        <v>0</v>
      </c>
      <c r="E69" s="100"/>
      <c r="F69" s="100"/>
      <c r="G69" s="101"/>
      <c r="I69" s="320">
        <f>D69-G69</f>
        <v>0</v>
      </c>
    </row>
    <row r="70" spans="1:12" ht="15" hidden="1">
      <c r="A70" s="97" t="s">
        <v>100</v>
      </c>
      <c r="B70" s="98">
        <v>262</v>
      </c>
      <c r="C70" s="98"/>
      <c r="D70" s="99">
        <f>SUM(E70:F70)</f>
        <v>0</v>
      </c>
      <c r="E70" s="100"/>
      <c r="F70" s="100"/>
      <c r="G70" s="102"/>
      <c r="I70" s="49"/>
    </row>
    <row r="71" spans="1:12" ht="15" hidden="1">
      <c r="A71" s="97" t="s">
        <v>271</v>
      </c>
      <c r="B71" s="98">
        <v>263</v>
      </c>
      <c r="C71" s="98"/>
      <c r="D71" s="99">
        <f>SUM(E71:F71)</f>
        <v>0</v>
      </c>
      <c r="E71" s="100"/>
      <c r="F71" s="100"/>
      <c r="G71" s="102"/>
      <c r="I71" s="49"/>
    </row>
    <row r="72" spans="1:12" ht="15" hidden="1">
      <c r="A72" s="97" t="s">
        <v>101</v>
      </c>
      <c r="B72" s="98">
        <v>268</v>
      </c>
      <c r="C72" s="98"/>
      <c r="D72" s="99">
        <f>SUM(E72:F72)</f>
        <v>0</v>
      </c>
      <c r="E72" s="100"/>
      <c r="F72" s="100"/>
      <c r="G72" s="102"/>
      <c r="I72" s="19"/>
    </row>
    <row r="73" spans="1:12" ht="15" hidden="1">
      <c r="A73" s="97" t="s">
        <v>102</v>
      </c>
      <c r="B73" s="98">
        <v>268</v>
      </c>
      <c r="C73" s="98"/>
      <c r="D73" s="99"/>
      <c r="E73" s="100"/>
      <c r="F73" s="100"/>
      <c r="G73" s="102">
        <v>0</v>
      </c>
      <c r="I73" s="19"/>
    </row>
    <row r="74" spans="1:12" s="123" customFormat="1" thickBot="1">
      <c r="A74" s="118" t="s">
        <v>103</v>
      </c>
      <c r="B74" s="119">
        <v>270</v>
      </c>
      <c r="C74" s="119"/>
      <c r="D74" s="120">
        <f>D37+D11</f>
        <v>84439711751</v>
      </c>
      <c r="E74" s="120">
        <f>E37+E11</f>
        <v>0</v>
      </c>
      <c r="F74" s="120">
        <f>F37+F11</f>
        <v>121463823578</v>
      </c>
      <c r="G74" s="121">
        <f>G37+G11</f>
        <v>83807761759</v>
      </c>
      <c r="H74" s="122"/>
      <c r="J74" s="122"/>
      <c r="K74" s="124"/>
    </row>
    <row r="75" spans="1:12" s="123" customFormat="1" thickTop="1">
      <c r="A75" s="125"/>
      <c r="B75" s="125"/>
      <c r="C75" s="125"/>
      <c r="D75" s="126"/>
      <c r="E75" s="126"/>
      <c r="F75" s="126"/>
      <c r="G75" s="127"/>
      <c r="H75" s="122"/>
      <c r="I75" s="122"/>
      <c r="J75" s="122"/>
      <c r="K75" s="124"/>
    </row>
    <row r="76" spans="1:12" s="123" customFormat="1" ht="6.75" customHeight="1" thickBot="1">
      <c r="A76" s="125"/>
      <c r="B76" s="125"/>
      <c r="C76" s="125"/>
      <c r="D76" s="126"/>
      <c r="E76" s="126"/>
      <c r="F76" s="126"/>
      <c r="G76" s="127"/>
      <c r="H76" s="122"/>
      <c r="I76" s="122"/>
      <c r="J76" s="122"/>
      <c r="K76" s="124"/>
    </row>
    <row r="77" spans="1:12" ht="29.25" thickTop="1">
      <c r="A77" s="85" t="s">
        <v>104</v>
      </c>
      <c r="B77" s="86" t="s">
        <v>2</v>
      </c>
      <c r="C77" s="86" t="s">
        <v>47</v>
      </c>
      <c r="D77" s="128" t="s">
        <v>48</v>
      </c>
      <c r="E77" s="129" t="s">
        <v>49</v>
      </c>
      <c r="F77" s="129" t="s">
        <v>50</v>
      </c>
      <c r="G77" s="130" t="s">
        <v>51</v>
      </c>
    </row>
    <row r="78" spans="1:12" ht="15">
      <c r="A78" s="90">
        <v>1</v>
      </c>
      <c r="B78" s="91">
        <v>2</v>
      </c>
      <c r="C78" s="91">
        <v>3</v>
      </c>
      <c r="D78" s="131" t="s">
        <v>8</v>
      </c>
      <c r="E78" s="132"/>
      <c r="F78" s="132"/>
      <c r="G78" s="133" t="s">
        <v>9</v>
      </c>
    </row>
    <row r="79" spans="1:12" ht="15">
      <c r="A79" s="33" t="s">
        <v>105</v>
      </c>
      <c r="B79" s="34">
        <v>300</v>
      </c>
      <c r="C79" s="34"/>
      <c r="D79" s="95">
        <f>D80+D93</f>
        <v>992061502</v>
      </c>
      <c r="E79" s="95">
        <f>E80+E93</f>
        <v>0</v>
      </c>
      <c r="F79" s="95">
        <f>F80+F93</f>
        <v>992061502</v>
      </c>
      <c r="G79" s="94">
        <f>G80+G93</f>
        <v>1362717738</v>
      </c>
      <c r="I79" s="19"/>
    </row>
    <row r="80" spans="1:12" s="72" customFormat="1" ht="15">
      <c r="A80" s="33" t="s">
        <v>106</v>
      </c>
      <c r="B80" s="34">
        <v>310</v>
      </c>
      <c r="C80" s="34"/>
      <c r="D80" s="95">
        <f>SUM(D81:D92)</f>
        <v>992061502</v>
      </c>
      <c r="E80" s="95">
        <f>SUM(E81:E92)</f>
        <v>0</v>
      </c>
      <c r="F80" s="95">
        <f>SUM(F81:F92)</f>
        <v>992061502</v>
      </c>
      <c r="G80" s="96">
        <f>SUM(G81:G92)</f>
        <v>1360478238</v>
      </c>
      <c r="I80" s="50"/>
      <c r="K80" s="49"/>
      <c r="L80" s="19"/>
    </row>
    <row r="81" spans="1:12" s="72" customFormat="1" ht="15">
      <c r="A81" s="281" t="s">
        <v>107</v>
      </c>
      <c r="B81" s="98">
        <v>311</v>
      </c>
      <c r="C81" s="34" t="s">
        <v>564</v>
      </c>
      <c r="D81" s="99">
        <f t="shared" ref="D81:D92" si="4">SUM(E81:F81)</f>
        <v>14342741</v>
      </c>
      <c r="E81" s="100"/>
      <c r="F81" s="100">
        <v>14342741</v>
      </c>
      <c r="G81" s="102">
        <v>26984591</v>
      </c>
      <c r="I81" s="320">
        <f t="shared" ref="I81:I89" si="5">D81-G81</f>
        <v>-12641850</v>
      </c>
      <c r="K81" s="49"/>
      <c r="L81" s="19"/>
    </row>
    <row r="82" spans="1:12" s="72" customFormat="1" ht="15">
      <c r="A82" s="282" t="s">
        <v>108</v>
      </c>
      <c r="B82" s="98">
        <v>312</v>
      </c>
      <c r="C82" s="34" t="s">
        <v>565</v>
      </c>
      <c r="D82" s="99">
        <f t="shared" si="4"/>
        <v>96516000</v>
      </c>
      <c r="E82" s="100"/>
      <c r="F82" s="100">
        <v>96516000</v>
      </c>
      <c r="G82" s="102">
        <v>4093920</v>
      </c>
      <c r="H82" s="134"/>
      <c r="I82" s="320">
        <f t="shared" si="5"/>
        <v>92422080</v>
      </c>
      <c r="K82" s="49"/>
      <c r="L82" s="19"/>
    </row>
    <row r="83" spans="1:12" s="72" customFormat="1" ht="15">
      <c r="A83" s="280" t="s">
        <v>109</v>
      </c>
      <c r="B83" s="98">
        <v>313</v>
      </c>
      <c r="C83" s="34" t="s">
        <v>620</v>
      </c>
      <c r="D83" s="99">
        <f t="shared" si="4"/>
        <v>113257023</v>
      </c>
      <c r="E83" s="100"/>
      <c r="F83" s="100">
        <v>113257023</v>
      </c>
      <c r="G83" s="101">
        <v>338740380</v>
      </c>
      <c r="I83" s="320">
        <f t="shared" si="5"/>
        <v>-225483357</v>
      </c>
      <c r="K83" s="49"/>
      <c r="L83" s="19"/>
    </row>
    <row r="84" spans="1:12" s="72" customFormat="1" ht="15">
      <c r="A84" s="280" t="s">
        <v>110</v>
      </c>
      <c r="B84" s="98">
        <v>314</v>
      </c>
      <c r="C84" s="34" t="s">
        <v>566</v>
      </c>
      <c r="D84" s="99">
        <f t="shared" si="4"/>
        <v>3191752</v>
      </c>
      <c r="E84" s="100"/>
      <c r="F84" s="100">
        <v>3191752</v>
      </c>
      <c r="G84" s="101">
        <v>132750553</v>
      </c>
      <c r="I84" s="320">
        <f t="shared" si="5"/>
        <v>-129558801</v>
      </c>
      <c r="K84" s="49"/>
      <c r="L84" s="19"/>
    </row>
    <row r="85" spans="1:12" s="72" customFormat="1" ht="15">
      <c r="A85" s="282" t="s">
        <v>111</v>
      </c>
      <c r="B85" s="98">
        <v>315</v>
      </c>
      <c r="C85" s="34" t="s">
        <v>621</v>
      </c>
      <c r="D85" s="99">
        <f t="shared" si="4"/>
        <v>0</v>
      </c>
      <c r="E85" s="100"/>
      <c r="F85" s="100">
        <v>0</v>
      </c>
      <c r="G85" s="101">
        <v>19000000</v>
      </c>
      <c r="I85" s="320">
        <f t="shared" si="5"/>
        <v>-19000000</v>
      </c>
      <c r="K85" s="49"/>
      <c r="L85" s="19"/>
    </row>
    <row r="86" spans="1:12" s="72" customFormat="1" ht="15">
      <c r="A86" s="280" t="s">
        <v>112</v>
      </c>
      <c r="B86" s="98">
        <v>316</v>
      </c>
      <c r="C86" s="98"/>
      <c r="D86" s="99">
        <f t="shared" si="4"/>
        <v>0</v>
      </c>
      <c r="E86" s="100"/>
      <c r="F86" s="100">
        <v>0</v>
      </c>
      <c r="G86" s="102">
        <v>0</v>
      </c>
      <c r="I86" s="320">
        <f t="shared" si="5"/>
        <v>0</v>
      </c>
      <c r="K86" s="49"/>
      <c r="L86" s="19"/>
    </row>
    <row r="87" spans="1:12" s="72" customFormat="1" ht="15">
      <c r="A87" s="280" t="s">
        <v>113</v>
      </c>
      <c r="B87" s="98">
        <v>317</v>
      </c>
      <c r="C87" s="98"/>
      <c r="D87" s="99">
        <f t="shared" si="4"/>
        <v>0</v>
      </c>
      <c r="E87" s="100"/>
      <c r="F87" s="100">
        <v>0</v>
      </c>
      <c r="G87" s="102">
        <v>0</v>
      </c>
      <c r="I87" s="320">
        <f t="shared" si="5"/>
        <v>0</v>
      </c>
      <c r="K87" s="49"/>
      <c r="L87" s="19"/>
    </row>
    <row r="88" spans="1:12" s="72" customFormat="1" ht="15">
      <c r="A88" s="280" t="s">
        <v>322</v>
      </c>
      <c r="B88" s="98">
        <v>318</v>
      </c>
      <c r="C88" s="98"/>
      <c r="D88" s="99"/>
      <c r="E88" s="100"/>
      <c r="F88" s="100">
        <v>0</v>
      </c>
      <c r="G88" s="102">
        <v>0</v>
      </c>
      <c r="I88" s="320"/>
      <c r="K88" s="49"/>
      <c r="L88" s="19"/>
    </row>
    <row r="89" spans="1:12" s="72" customFormat="1" ht="15">
      <c r="A89" s="280" t="s">
        <v>114</v>
      </c>
      <c r="B89" s="98">
        <v>319</v>
      </c>
      <c r="C89" s="34" t="s">
        <v>631</v>
      </c>
      <c r="D89" s="99">
        <f t="shared" si="4"/>
        <v>764495630</v>
      </c>
      <c r="E89" s="100"/>
      <c r="F89" s="100">
        <v>764495630</v>
      </c>
      <c r="G89" s="101">
        <v>826450438</v>
      </c>
      <c r="I89" s="320">
        <f t="shared" si="5"/>
        <v>-61954808</v>
      </c>
      <c r="K89" s="49"/>
      <c r="L89" s="19"/>
    </row>
    <row r="90" spans="1:12" s="72" customFormat="1" ht="15">
      <c r="A90" s="283" t="s">
        <v>115</v>
      </c>
      <c r="B90" s="98">
        <v>320</v>
      </c>
      <c r="C90" s="98"/>
      <c r="D90" s="99">
        <f t="shared" si="4"/>
        <v>0</v>
      </c>
      <c r="E90" s="100"/>
      <c r="F90" s="100">
        <v>0</v>
      </c>
      <c r="G90" s="102">
        <v>0</v>
      </c>
      <c r="I90" s="49"/>
      <c r="K90" s="49"/>
      <c r="L90" s="19"/>
    </row>
    <row r="91" spans="1:12" s="72" customFormat="1" ht="15">
      <c r="A91" s="280" t="s">
        <v>116</v>
      </c>
      <c r="B91" s="98">
        <v>321</v>
      </c>
      <c r="C91" s="98"/>
      <c r="D91" s="99">
        <f t="shared" si="4"/>
        <v>0</v>
      </c>
      <c r="E91" s="100"/>
      <c r="F91" s="100">
        <v>0</v>
      </c>
      <c r="G91" s="102">
        <v>0</v>
      </c>
      <c r="I91" s="49"/>
      <c r="K91" s="49"/>
      <c r="L91" s="19"/>
    </row>
    <row r="92" spans="1:12" s="72" customFormat="1" ht="15">
      <c r="A92" s="280" t="s">
        <v>117</v>
      </c>
      <c r="B92" s="98">
        <v>322</v>
      </c>
      <c r="C92" s="34" t="s">
        <v>567</v>
      </c>
      <c r="D92" s="99">
        <f t="shared" si="4"/>
        <v>258356</v>
      </c>
      <c r="E92" s="100"/>
      <c r="F92" s="100">
        <v>258356</v>
      </c>
      <c r="G92" s="101">
        <v>12458356</v>
      </c>
      <c r="I92" s="320">
        <f>D92-G92</f>
        <v>-12200000</v>
      </c>
      <c r="K92" s="49"/>
      <c r="L92" s="19"/>
    </row>
    <row r="93" spans="1:12" s="72" customFormat="1" ht="15">
      <c r="A93" s="33" t="s">
        <v>118</v>
      </c>
      <c r="B93" s="34">
        <v>330</v>
      </c>
      <c r="C93" s="34"/>
      <c r="D93" s="95">
        <f>SUM(D94:D101)</f>
        <v>0</v>
      </c>
      <c r="E93" s="95">
        <f>SUM(E94:E101)</f>
        <v>0</v>
      </c>
      <c r="F93" s="95">
        <f>SUM(F94:F101)</f>
        <v>0</v>
      </c>
      <c r="G93" s="96">
        <f>SUM(G94:G101)</f>
        <v>2239500</v>
      </c>
      <c r="I93" s="19"/>
      <c r="K93" s="49"/>
      <c r="L93" s="19"/>
    </row>
    <row r="94" spans="1:12" s="72" customFormat="1" ht="15" hidden="1">
      <c r="A94" s="280" t="s">
        <v>119</v>
      </c>
      <c r="B94" s="98">
        <v>331</v>
      </c>
      <c r="C94" s="98"/>
      <c r="D94" s="99">
        <f t="shared" ref="D94:D101" si="6">SUM(E94:F94)</f>
        <v>0</v>
      </c>
      <c r="E94" s="100"/>
      <c r="F94" s="100"/>
      <c r="G94" s="102"/>
      <c r="I94" s="19"/>
      <c r="K94" s="49"/>
      <c r="L94" s="19"/>
    </row>
    <row r="95" spans="1:12" s="72" customFormat="1" ht="15" hidden="1">
      <c r="A95" s="282" t="s">
        <v>120</v>
      </c>
      <c r="B95" s="98">
        <v>332</v>
      </c>
      <c r="C95" s="98"/>
      <c r="D95" s="99">
        <f t="shared" si="6"/>
        <v>0</v>
      </c>
      <c r="E95" s="100"/>
      <c r="F95" s="100"/>
      <c r="G95" s="102"/>
      <c r="I95" s="19"/>
      <c r="K95" s="49"/>
      <c r="L95" s="19"/>
    </row>
    <row r="96" spans="1:12" s="72" customFormat="1" ht="15" hidden="1">
      <c r="A96" s="282" t="s">
        <v>121</v>
      </c>
      <c r="B96" s="98">
        <v>333</v>
      </c>
      <c r="C96" s="98"/>
      <c r="D96" s="99">
        <f t="shared" si="6"/>
        <v>0</v>
      </c>
      <c r="E96" s="100"/>
      <c r="F96" s="100"/>
      <c r="G96" s="102"/>
      <c r="I96" s="19"/>
      <c r="K96" s="49"/>
      <c r="L96" s="19"/>
    </row>
    <row r="97" spans="1:12" s="72" customFormat="1" ht="15" hidden="1">
      <c r="A97" s="280" t="s">
        <v>122</v>
      </c>
      <c r="B97" s="98">
        <v>334</v>
      </c>
      <c r="C97" s="98"/>
      <c r="D97" s="99">
        <f t="shared" si="6"/>
        <v>0</v>
      </c>
      <c r="E97" s="100"/>
      <c r="F97" s="100"/>
      <c r="G97" s="102"/>
      <c r="I97" s="110"/>
      <c r="K97" s="49"/>
      <c r="L97" s="19"/>
    </row>
    <row r="98" spans="1:12" s="72" customFormat="1" ht="15" hidden="1">
      <c r="A98" s="280" t="s">
        <v>123</v>
      </c>
      <c r="B98" s="98">
        <v>335</v>
      </c>
      <c r="C98" s="98"/>
      <c r="D98" s="99">
        <f t="shared" si="6"/>
        <v>0</v>
      </c>
      <c r="E98" s="100"/>
      <c r="F98" s="100"/>
      <c r="G98" s="102"/>
      <c r="I98" s="110"/>
      <c r="K98" s="49"/>
      <c r="L98" s="19"/>
    </row>
    <row r="99" spans="1:12" s="72" customFormat="1" ht="15" hidden="1">
      <c r="A99" s="280" t="s">
        <v>124</v>
      </c>
      <c r="B99" s="98">
        <v>336</v>
      </c>
      <c r="C99" s="98"/>
      <c r="D99" s="99">
        <f t="shared" si="6"/>
        <v>0</v>
      </c>
      <c r="E99" s="100"/>
      <c r="F99" s="100"/>
      <c r="G99" s="102"/>
      <c r="I99" s="19"/>
      <c r="K99" s="49"/>
      <c r="L99" s="19"/>
    </row>
    <row r="100" spans="1:12" s="72" customFormat="1" ht="15">
      <c r="A100" s="280" t="s">
        <v>125</v>
      </c>
      <c r="B100" s="98">
        <v>337</v>
      </c>
      <c r="C100" s="34" t="s">
        <v>630</v>
      </c>
      <c r="D100" s="99">
        <f t="shared" si="6"/>
        <v>0</v>
      </c>
      <c r="E100" s="100"/>
      <c r="F100" s="100">
        <v>0</v>
      </c>
      <c r="G100" s="102">
        <v>2239500</v>
      </c>
      <c r="I100" s="19"/>
      <c r="K100" s="49"/>
      <c r="L100" s="19"/>
    </row>
    <row r="101" spans="1:12" s="72" customFormat="1" ht="15" hidden="1">
      <c r="A101" s="280" t="s">
        <v>126</v>
      </c>
      <c r="B101" s="98">
        <v>338</v>
      </c>
      <c r="C101" s="34"/>
      <c r="D101" s="99">
        <f t="shared" si="6"/>
        <v>0</v>
      </c>
      <c r="E101" s="100"/>
      <c r="F101" s="100"/>
      <c r="G101" s="101"/>
      <c r="I101" s="320">
        <f>D101-G101</f>
        <v>0</v>
      </c>
      <c r="K101" s="49"/>
      <c r="L101" s="19"/>
    </row>
    <row r="102" spans="1:12" s="72" customFormat="1" ht="15">
      <c r="A102" s="33" t="s">
        <v>127</v>
      </c>
      <c r="B102" s="34">
        <v>400</v>
      </c>
      <c r="C102" s="34"/>
      <c r="D102" s="95">
        <f>D103+D119</f>
        <v>83447650249</v>
      </c>
      <c r="E102" s="95">
        <f>E103+E119</f>
        <v>0</v>
      </c>
      <c r="F102" s="95">
        <f>F103+F119</f>
        <v>83447650249</v>
      </c>
      <c r="G102" s="96">
        <f>G103+G119</f>
        <v>82445044021</v>
      </c>
      <c r="I102" s="19"/>
      <c r="K102" s="49"/>
      <c r="L102" s="19"/>
    </row>
    <row r="103" spans="1:12" s="72" customFormat="1" ht="15">
      <c r="A103" s="33" t="s">
        <v>128</v>
      </c>
      <c r="B103" s="34">
        <v>410</v>
      </c>
      <c r="C103" s="34" t="s">
        <v>629</v>
      </c>
      <c r="D103" s="95">
        <f>D104+SUM(D107:D115)+D118</f>
        <v>83447650249</v>
      </c>
      <c r="E103" s="95">
        <f>E104+SUM(E107:E115)+E118</f>
        <v>0</v>
      </c>
      <c r="F103" s="95">
        <f>F104+SUM(F107:F115)+F118</f>
        <v>83447650249</v>
      </c>
      <c r="G103" s="96">
        <f>G104+SUM(G107:G115)+G118</f>
        <v>82445044021</v>
      </c>
      <c r="I103" s="19"/>
      <c r="K103" s="49"/>
      <c r="L103" s="19"/>
    </row>
    <row r="104" spans="1:12" s="72" customFormat="1" ht="15">
      <c r="A104" s="280" t="s">
        <v>129</v>
      </c>
      <c r="B104" s="135">
        <v>411</v>
      </c>
      <c r="C104" s="98"/>
      <c r="D104" s="99">
        <f>SUM(D105:D106)</f>
        <v>92418010000</v>
      </c>
      <c r="E104" s="99"/>
      <c r="F104" s="99">
        <f>SUM(F105:F106)</f>
        <v>92418010000</v>
      </c>
      <c r="G104" s="101">
        <f>SUM(G105:G106)</f>
        <v>92418010000</v>
      </c>
      <c r="I104" s="320">
        <f>D104-G104</f>
        <v>0</v>
      </c>
      <c r="K104" s="49"/>
      <c r="L104" s="19"/>
    </row>
    <row r="105" spans="1:12" s="359" customFormat="1" ht="15">
      <c r="A105" s="357" t="s">
        <v>130</v>
      </c>
      <c r="B105" s="358" t="s">
        <v>131</v>
      </c>
      <c r="C105" s="42"/>
      <c r="D105" s="107">
        <f t="shared" ref="D105:D117" si="7">SUM(E105:F105)</f>
        <v>92418010000</v>
      </c>
      <c r="E105" s="108"/>
      <c r="F105" s="108">
        <v>92418010000</v>
      </c>
      <c r="G105" s="114">
        <v>92418010000</v>
      </c>
      <c r="I105" s="8"/>
      <c r="K105" s="216"/>
      <c r="L105" s="8"/>
    </row>
    <row r="106" spans="1:12" s="359" customFormat="1" ht="15">
      <c r="A106" s="357" t="s">
        <v>132</v>
      </c>
      <c r="B106" s="358" t="s">
        <v>133</v>
      </c>
      <c r="C106" s="42"/>
      <c r="D106" s="107">
        <f t="shared" si="7"/>
        <v>0</v>
      </c>
      <c r="E106" s="108"/>
      <c r="F106" s="108">
        <v>0</v>
      </c>
      <c r="G106" s="114">
        <v>0</v>
      </c>
      <c r="I106" s="8"/>
      <c r="K106" s="216"/>
      <c r="L106" s="8"/>
    </row>
    <row r="107" spans="1:12" s="72" customFormat="1" ht="15">
      <c r="A107" s="280" t="s">
        <v>134</v>
      </c>
      <c r="B107" s="135">
        <v>412</v>
      </c>
      <c r="C107" s="98"/>
      <c r="D107" s="99">
        <f t="shared" si="7"/>
        <v>55260000</v>
      </c>
      <c r="E107" s="100"/>
      <c r="F107" s="100">
        <v>55260000</v>
      </c>
      <c r="G107" s="101">
        <v>55260000</v>
      </c>
      <c r="I107" s="320">
        <f>D107-G107</f>
        <v>0</v>
      </c>
      <c r="K107" s="49"/>
      <c r="L107" s="19"/>
    </row>
    <row r="108" spans="1:12" s="72" customFormat="1" ht="15">
      <c r="A108" s="280" t="s">
        <v>135</v>
      </c>
      <c r="B108" s="135">
        <v>414</v>
      </c>
      <c r="C108" s="98"/>
      <c r="D108" s="99">
        <f t="shared" si="7"/>
        <v>0</v>
      </c>
      <c r="E108" s="100"/>
      <c r="F108" s="100">
        <v>0</v>
      </c>
      <c r="G108" s="102">
        <v>0</v>
      </c>
      <c r="I108" s="19"/>
      <c r="K108" s="49"/>
      <c r="L108" s="19"/>
    </row>
    <row r="109" spans="1:12" s="72" customFormat="1" ht="15">
      <c r="A109" s="280" t="s">
        <v>272</v>
      </c>
      <c r="B109" s="135">
        <v>415</v>
      </c>
      <c r="C109" s="98"/>
      <c r="D109" s="99">
        <f t="shared" si="7"/>
        <v>0</v>
      </c>
      <c r="E109" s="100"/>
      <c r="F109" s="100">
        <v>0</v>
      </c>
      <c r="G109" s="102">
        <v>0</v>
      </c>
      <c r="I109" s="19"/>
      <c r="K109" s="49"/>
      <c r="L109" s="19"/>
    </row>
    <row r="110" spans="1:12" s="72" customFormat="1" ht="15">
      <c r="A110" s="280" t="s">
        <v>136</v>
      </c>
      <c r="B110" s="136">
        <v>416</v>
      </c>
      <c r="C110" s="98"/>
      <c r="D110" s="99">
        <f t="shared" si="7"/>
        <v>0</v>
      </c>
      <c r="E110" s="100"/>
      <c r="F110" s="100">
        <v>0</v>
      </c>
      <c r="G110" s="102">
        <v>0</v>
      </c>
      <c r="I110" s="19"/>
      <c r="K110" s="49"/>
      <c r="L110" s="19"/>
    </row>
    <row r="111" spans="1:12" s="72" customFormat="1" ht="15">
      <c r="A111" s="280" t="s">
        <v>137</v>
      </c>
      <c r="B111" s="136">
        <v>417</v>
      </c>
      <c r="C111" s="98"/>
      <c r="D111" s="99">
        <f t="shared" si="7"/>
        <v>0</v>
      </c>
      <c r="E111" s="100"/>
      <c r="F111" s="100">
        <v>0</v>
      </c>
      <c r="G111" s="102">
        <v>0</v>
      </c>
      <c r="I111" s="19"/>
      <c r="K111" s="49"/>
      <c r="L111" s="19"/>
    </row>
    <row r="112" spans="1:12" s="72" customFormat="1" ht="15">
      <c r="A112" s="280" t="s">
        <v>138</v>
      </c>
      <c r="B112" s="135">
        <v>418</v>
      </c>
      <c r="C112" s="98"/>
      <c r="D112" s="99">
        <f t="shared" si="7"/>
        <v>591892544</v>
      </c>
      <c r="E112" s="100"/>
      <c r="F112" s="100">
        <v>591892544</v>
      </c>
      <c r="G112" s="102">
        <v>591892544</v>
      </c>
      <c r="I112" s="320">
        <f>D112-G112</f>
        <v>0</v>
      </c>
      <c r="K112" s="49"/>
      <c r="L112" s="19"/>
    </row>
    <row r="113" spans="1:12" s="72" customFormat="1" ht="15">
      <c r="A113" s="280" t="s">
        <v>139</v>
      </c>
      <c r="B113" s="135">
        <v>419</v>
      </c>
      <c r="C113" s="98"/>
      <c r="D113" s="99">
        <f t="shared" si="7"/>
        <v>0</v>
      </c>
      <c r="E113" s="100"/>
      <c r="F113" s="100"/>
      <c r="G113" s="102"/>
      <c r="H113" s="137">
        <f>D113+D114</f>
        <v>1113667214</v>
      </c>
      <c r="I113" s="110">
        <f>G113+G114</f>
        <v>1113667214</v>
      </c>
      <c r="K113" s="49"/>
      <c r="L113" s="19"/>
    </row>
    <row r="114" spans="1:12" s="72" customFormat="1" ht="15">
      <c r="A114" s="280" t="s">
        <v>140</v>
      </c>
      <c r="B114" s="135">
        <v>420</v>
      </c>
      <c r="C114" s="98"/>
      <c r="D114" s="99">
        <f t="shared" si="7"/>
        <v>1113667214</v>
      </c>
      <c r="E114" s="100"/>
      <c r="F114" s="100">
        <v>1113667214</v>
      </c>
      <c r="G114" s="102">
        <v>1113667214</v>
      </c>
      <c r="I114" s="19"/>
      <c r="K114" s="49"/>
      <c r="L114" s="19"/>
    </row>
    <row r="115" spans="1:12" s="72" customFormat="1" ht="15">
      <c r="A115" s="280" t="s">
        <v>141</v>
      </c>
      <c r="B115" s="135">
        <v>421</v>
      </c>
      <c r="C115" s="98"/>
      <c r="D115" s="99">
        <f>SUM(D116:D117)</f>
        <v>-10731179509</v>
      </c>
      <c r="E115" s="99"/>
      <c r="F115" s="99">
        <f>SUM(F116:F117)</f>
        <v>-10731179509</v>
      </c>
      <c r="G115" s="102">
        <f>SUM(G116:G117)</f>
        <v>-11733785737</v>
      </c>
      <c r="H115" s="72">
        <f>D115-G115</f>
        <v>1002606228</v>
      </c>
      <c r="I115" s="320">
        <f>D115-G115</f>
        <v>1002606228</v>
      </c>
      <c r="K115" s="49"/>
      <c r="L115" s="19"/>
    </row>
    <row r="116" spans="1:12" s="359" customFormat="1" ht="15">
      <c r="A116" s="357" t="s">
        <v>142</v>
      </c>
      <c r="B116" s="358" t="s">
        <v>143</v>
      </c>
      <c r="C116" s="42"/>
      <c r="D116" s="107">
        <f t="shared" si="7"/>
        <v>-11733785737</v>
      </c>
      <c r="E116" s="108"/>
      <c r="F116" s="108">
        <v>-11733785737</v>
      </c>
      <c r="G116" s="114">
        <v>-22070986722.4841</v>
      </c>
      <c r="I116" s="216"/>
      <c r="K116" s="216"/>
      <c r="L116" s="8"/>
    </row>
    <row r="117" spans="1:12" s="359" customFormat="1" ht="15">
      <c r="A117" s="357" t="s">
        <v>144</v>
      </c>
      <c r="B117" s="358" t="s">
        <v>145</v>
      </c>
      <c r="C117" s="42"/>
      <c r="D117" s="107">
        <f t="shared" si="7"/>
        <v>1002606228</v>
      </c>
      <c r="E117" s="108"/>
      <c r="F117" s="108">
        <v>1002606228</v>
      </c>
      <c r="G117" s="114">
        <v>10337200985.4841</v>
      </c>
      <c r="I117" s="8"/>
      <c r="K117" s="216"/>
      <c r="L117" s="8"/>
    </row>
    <row r="118" spans="1:12" s="72" customFormat="1" ht="15" hidden="1">
      <c r="A118" s="280" t="s">
        <v>146</v>
      </c>
      <c r="B118" s="135">
        <v>422</v>
      </c>
      <c r="C118" s="98"/>
      <c r="D118" s="99"/>
      <c r="E118" s="100"/>
      <c r="F118" s="100"/>
      <c r="G118" s="102">
        <v>0</v>
      </c>
      <c r="I118" s="19"/>
      <c r="K118" s="49"/>
      <c r="L118" s="19"/>
    </row>
    <row r="119" spans="1:12" s="72" customFormat="1" ht="15">
      <c r="A119" s="33" t="s">
        <v>147</v>
      </c>
      <c r="B119" s="34">
        <v>430</v>
      </c>
      <c r="C119" s="34"/>
      <c r="D119" s="95">
        <f>SUM(D120:D121)</f>
        <v>0</v>
      </c>
      <c r="E119" s="95">
        <f>SUM(E120:E121)</f>
        <v>0</v>
      </c>
      <c r="F119" s="95">
        <f>SUM(F120:F121)</f>
        <v>0</v>
      </c>
      <c r="G119" s="96">
        <f>SUM(G120:G121)</f>
        <v>0</v>
      </c>
      <c r="I119" s="19"/>
      <c r="K119" s="49"/>
      <c r="L119" s="19"/>
    </row>
    <row r="120" spans="1:12" ht="15" hidden="1">
      <c r="A120" s="97" t="s">
        <v>148</v>
      </c>
      <c r="B120" s="98">
        <v>431</v>
      </c>
      <c r="C120" s="98"/>
      <c r="D120" s="99">
        <f>SUM(E120:F120)</f>
        <v>0</v>
      </c>
      <c r="E120" s="100"/>
      <c r="F120" s="100"/>
      <c r="G120" s="102"/>
      <c r="I120" s="19"/>
    </row>
    <row r="121" spans="1:12" ht="15" hidden="1">
      <c r="A121" s="138" t="s">
        <v>149</v>
      </c>
      <c r="B121" s="139">
        <v>432</v>
      </c>
      <c r="C121" s="139"/>
      <c r="D121" s="99">
        <f>SUM(E121:F121)</f>
        <v>0</v>
      </c>
      <c r="E121" s="140"/>
      <c r="F121" s="140"/>
      <c r="G121" s="141"/>
      <c r="I121" s="19"/>
    </row>
    <row r="122" spans="1:12" thickBot="1">
      <c r="A122" s="118" t="s">
        <v>150</v>
      </c>
      <c r="B122" s="119">
        <v>440</v>
      </c>
      <c r="C122" s="119"/>
      <c r="D122" s="120">
        <f>D102+D79</f>
        <v>84439711751</v>
      </c>
      <c r="E122" s="120">
        <f>E102+E79</f>
        <v>0</v>
      </c>
      <c r="F122" s="120">
        <f>F102+F79</f>
        <v>84439711751</v>
      </c>
      <c r="G122" s="121">
        <f>G102+G79</f>
        <v>83807761759</v>
      </c>
      <c r="H122" s="122"/>
      <c r="I122" s="19"/>
    </row>
    <row r="123" spans="1:12" s="144" customFormat="1" ht="9" customHeight="1" thickTop="1">
      <c r="A123" s="142"/>
      <c r="B123" s="142"/>
      <c r="C123" s="142"/>
      <c r="D123" s="143">
        <f>D122-D74</f>
        <v>0</v>
      </c>
      <c r="E123" s="143"/>
      <c r="F123" s="143">
        <f>F122-F74</f>
        <v>-37024111827</v>
      </c>
      <c r="G123" s="143">
        <f>G122-G74</f>
        <v>0</v>
      </c>
      <c r="H123" s="122"/>
      <c r="I123" s="122"/>
      <c r="J123" s="122"/>
      <c r="K123" s="122"/>
    </row>
    <row r="124" spans="1:12" customFormat="1" ht="17.25">
      <c r="A124" s="19"/>
      <c r="B124" s="19"/>
      <c r="C124" s="19"/>
      <c r="D124" s="695" t="s">
        <v>319</v>
      </c>
      <c r="E124" s="695"/>
      <c r="F124" s="695"/>
      <c r="G124" s="695"/>
      <c r="H124" s="47"/>
      <c r="I124" s="56"/>
      <c r="J124" s="47"/>
    </row>
    <row r="125" spans="1:12" customFormat="1" ht="17.25">
      <c r="A125" s="696" t="s">
        <v>500</v>
      </c>
      <c r="B125" s="696"/>
      <c r="C125" s="1"/>
      <c r="D125" s="692" t="s">
        <v>31</v>
      </c>
      <c r="E125" s="692"/>
      <c r="F125" s="692"/>
      <c r="G125" s="692"/>
      <c r="H125" s="56"/>
      <c r="I125" s="56"/>
      <c r="J125" s="47"/>
    </row>
    <row r="126" spans="1:12" customFormat="1" ht="17.25">
      <c r="A126" s="19" t="s">
        <v>501</v>
      </c>
      <c r="B126" s="19"/>
      <c r="C126" s="19"/>
      <c r="D126" s="690" t="s">
        <v>32</v>
      </c>
      <c r="E126" s="690"/>
      <c r="F126" s="690"/>
      <c r="G126" s="690"/>
      <c r="H126" s="57"/>
      <c r="I126" s="56"/>
      <c r="J126" s="47"/>
    </row>
    <row r="127" spans="1:12" customFormat="1" ht="17.25">
      <c r="A127" s="19"/>
      <c r="B127" s="19"/>
      <c r="C127" s="19"/>
      <c r="D127" s="20"/>
      <c r="E127" s="21"/>
      <c r="F127" s="58"/>
      <c r="G127" s="59"/>
    </row>
    <row r="128" spans="1:12" customFormat="1" ht="17.25">
      <c r="A128" s="19"/>
      <c r="B128" s="19"/>
      <c r="C128" s="19"/>
      <c r="D128" s="20"/>
      <c r="E128" s="21"/>
      <c r="F128" s="21"/>
      <c r="G128" s="20"/>
    </row>
    <row r="129" spans="1:11" customFormat="1" ht="17.25">
      <c r="A129" s="19"/>
      <c r="B129" s="19"/>
      <c r="C129" s="19"/>
      <c r="D129" s="20"/>
      <c r="E129" s="21"/>
      <c r="F129" s="21"/>
      <c r="G129" s="20"/>
    </row>
    <row r="130" spans="1:11" customFormat="1" ht="17.25">
      <c r="A130" s="19"/>
      <c r="B130" s="19"/>
      <c r="C130" s="19"/>
      <c r="D130" s="20"/>
      <c r="E130" s="21"/>
      <c r="F130" s="21"/>
      <c r="G130" s="20"/>
    </row>
    <row r="131" spans="1:11" customFormat="1" ht="17.25">
      <c r="A131" s="691" t="s">
        <v>568</v>
      </c>
      <c r="B131" s="691"/>
      <c r="C131" s="19"/>
      <c r="D131" s="692" t="s">
        <v>426</v>
      </c>
      <c r="E131" s="692"/>
      <c r="F131" s="692"/>
      <c r="G131" s="692"/>
      <c r="H131" s="60"/>
      <c r="I131" s="60"/>
    </row>
    <row r="132" spans="1:11" s="144" customFormat="1" ht="18.75">
      <c r="A132" s="142"/>
      <c r="B132" s="142"/>
      <c r="C132" s="142"/>
      <c r="D132" s="146"/>
      <c r="E132" s="146"/>
      <c r="F132" s="146"/>
      <c r="G132" s="145"/>
      <c r="H132" s="122"/>
      <c r="I132" s="122"/>
      <c r="J132" s="122"/>
      <c r="K132" s="122"/>
    </row>
    <row r="133" spans="1:11" s="144" customFormat="1" ht="18.75">
      <c r="A133" s="142"/>
      <c r="B133" s="142"/>
      <c r="C133" s="142"/>
      <c r="D133" s="146"/>
      <c r="E133" s="146"/>
      <c r="F133" s="146"/>
      <c r="G133" s="145"/>
      <c r="H133" s="122"/>
      <c r="I133" s="122"/>
      <c r="J133" s="122"/>
      <c r="K133" s="122"/>
    </row>
    <row r="134" spans="1:11" s="144" customFormat="1" ht="18.75">
      <c r="A134" s="142"/>
      <c r="B134" s="142"/>
      <c r="C134" s="142"/>
      <c r="D134" s="146"/>
      <c r="E134" s="146"/>
      <c r="F134" s="146"/>
      <c r="G134" s="145"/>
      <c r="H134" s="122"/>
      <c r="I134" s="122"/>
      <c r="J134" s="122"/>
      <c r="K134" s="122"/>
    </row>
    <row r="135" spans="1:11" s="144" customFormat="1" ht="18.75">
      <c r="A135" s="142"/>
      <c r="B135" s="142"/>
      <c r="C135" s="142"/>
      <c r="D135" s="146"/>
      <c r="E135" s="146"/>
      <c r="F135" s="146"/>
      <c r="G135" s="145"/>
      <c r="H135" s="122"/>
      <c r="I135" s="122"/>
      <c r="J135" s="122"/>
      <c r="K135" s="122"/>
    </row>
    <row r="136" spans="1:11" s="144" customFormat="1" ht="18.75">
      <c r="A136" s="142"/>
      <c r="B136" s="142"/>
      <c r="C136" s="142"/>
      <c r="D136" s="146"/>
      <c r="E136" s="146"/>
      <c r="F136" s="146"/>
      <c r="G136" s="145"/>
      <c r="H136" s="122"/>
      <c r="I136" s="122"/>
      <c r="J136" s="122"/>
      <c r="K136" s="122"/>
    </row>
    <row r="137" spans="1:11" s="144" customFormat="1" ht="15">
      <c r="A137" s="147"/>
      <c r="B137" s="147"/>
      <c r="C137" s="147"/>
      <c r="D137" s="148"/>
      <c r="E137" s="148"/>
      <c r="F137" s="148"/>
      <c r="G137" s="147"/>
      <c r="H137" s="122"/>
      <c r="I137" s="122"/>
      <c r="J137" s="122"/>
      <c r="K137" s="122"/>
    </row>
    <row r="138" spans="1:11" s="144" customFormat="1" ht="15">
      <c r="A138" s="147"/>
      <c r="B138" s="147"/>
      <c r="C138" s="147"/>
      <c r="D138" s="148"/>
      <c r="E138" s="148"/>
      <c r="F138" s="148"/>
      <c r="G138" s="147"/>
      <c r="H138" s="122"/>
      <c r="I138" s="122"/>
      <c r="J138" s="122"/>
      <c r="K138" s="122"/>
    </row>
    <row r="139" spans="1:11" s="144" customFormat="1" ht="15">
      <c r="A139" s="147"/>
      <c r="B139" s="147"/>
      <c r="C139" s="147"/>
      <c r="D139" s="148"/>
      <c r="E139" s="148"/>
      <c r="F139" s="148"/>
      <c r="G139" s="147"/>
      <c r="H139" s="122"/>
      <c r="I139" s="122"/>
      <c r="J139" s="122"/>
      <c r="K139" s="122"/>
    </row>
    <row r="140" spans="1:11" ht="15">
      <c r="A140" s="117"/>
      <c r="B140" s="117"/>
      <c r="C140" s="117"/>
      <c r="D140" s="149"/>
      <c r="E140" s="149"/>
      <c r="F140" s="149"/>
      <c r="G140" s="117"/>
    </row>
    <row r="141" spans="1:11" ht="15">
      <c r="A141" s="117"/>
      <c r="B141" s="117"/>
      <c r="C141" s="117"/>
      <c r="D141" s="149"/>
      <c r="E141" s="149"/>
      <c r="F141" s="149"/>
      <c r="G141" s="117"/>
    </row>
    <row r="142" spans="1:11" ht="15">
      <c r="A142" s="117"/>
      <c r="B142" s="117"/>
      <c r="C142" s="117"/>
      <c r="D142" s="149"/>
      <c r="E142" s="149"/>
      <c r="F142" s="149"/>
      <c r="G142" s="117"/>
    </row>
    <row r="143" spans="1:11" ht="15">
      <c r="A143" s="117"/>
      <c r="B143" s="117"/>
      <c r="C143" s="117"/>
      <c r="D143" s="149"/>
      <c r="E143" s="149"/>
      <c r="F143" s="149"/>
      <c r="G143" s="117"/>
    </row>
    <row r="144" spans="1:11" ht="15">
      <c r="A144" s="117"/>
      <c r="B144" s="117"/>
      <c r="C144" s="117"/>
      <c r="D144" s="149"/>
      <c r="E144" s="149"/>
      <c r="F144" s="149"/>
      <c r="G144" s="117"/>
    </row>
    <row r="145" spans="1:12" ht="15">
      <c r="A145" s="117"/>
      <c r="B145" s="117"/>
      <c r="C145" s="117"/>
      <c r="D145" s="149"/>
      <c r="E145" s="149"/>
      <c r="F145" s="149"/>
      <c r="G145" s="117"/>
    </row>
    <row r="148" spans="1:12" s="72" customFormat="1">
      <c r="A148" s="150"/>
      <c r="B148" s="151"/>
      <c r="C148" s="151"/>
      <c r="D148" s="152"/>
      <c r="E148" s="152"/>
      <c r="F148" s="152"/>
      <c r="G148" s="150"/>
      <c r="H148" s="153"/>
      <c r="I148" s="153"/>
      <c r="K148" s="49"/>
      <c r="L148" s="19"/>
    </row>
    <row r="153" spans="1:12" s="72" customFormat="1" ht="17.25">
      <c r="A153" s="154"/>
      <c r="B153" s="155"/>
      <c r="C153" s="155"/>
      <c r="D153" s="156"/>
      <c r="E153" s="156"/>
      <c r="F153" s="156"/>
      <c r="G153" s="154"/>
      <c r="K153" s="49"/>
      <c r="L153" s="19"/>
    </row>
    <row r="154" spans="1:12" s="72" customFormat="1" ht="17.25">
      <c r="A154" s="154"/>
      <c r="B154" s="155"/>
      <c r="C154" s="155"/>
      <c r="D154" s="156"/>
      <c r="E154" s="156"/>
      <c r="F154" s="156"/>
      <c r="G154" s="154"/>
      <c r="K154" s="49"/>
      <c r="L154" s="19"/>
    </row>
    <row r="155" spans="1:12" s="72" customFormat="1" ht="17.25">
      <c r="A155" s="154"/>
      <c r="B155" s="155"/>
      <c r="C155" s="155"/>
      <c r="D155" s="156"/>
      <c r="E155" s="156"/>
      <c r="F155" s="156"/>
      <c r="G155" s="154"/>
      <c r="K155" s="49"/>
      <c r="L155" s="19"/>
    </row>
    <row r="156" spans="1:12" s="72" customFormat="1" ht="17.25">
      <c r="A156" s="154"/>
      <c r="B156" s="155"/>
      <c r="C156" s="155"/>
      <c r="D156" s="156"/>
      <c r="E156" s="156"/>
      <c r="F156" s="156"/>
      <c r="G156" s="154"/>
      <c r="K156" s="49"/>
      <c r="L156" s="19"/>
    </row>
    <row r="157" spans="1:12" s="72" customFormat="1" ht="17.25">
      <c r="A157" s="154"/>
      <c r="B157" s="155"/>
      <c r="C157" s="155"/>
      <c r="D157" s="156"/>
      <c r="E157" s="156"/>
      <c r="F157" s="156"/>
      <c r="G157" s="154"/>
      <c r="K157" s="49"/>
      <c r="L157" s="19"/>
    </row>
    <row r="158" spans="1:12" s="72" customFormat="1" ht="17.25">
      <c r="A158" s="154"/>
      <c r="B158" s="155"/>
      <c r="C158" s="155"/>
      <c r="D158" s="156"/>
      <c r="E158" s="156"/>
      <c r="F158" s="156"/>
      <c r="G158" s="154"/>
      <c r="K158" s="49"/>
      <c r="L158" s="19"/>
    </row>
    <row r="159" spans="1:12" s="72" customFormat="1" ht="17.25">
      <c r="A159" s="154"/>
      <c r="B159" s="155"/>
      <c r="C159" s="155"/>
      <c r="D159" s="156"/>
      <c r="E159" s="156"/>
      <c r="F159" s="156"/>
      <c r="G159" s="154"/>
      <c r="K159" s="49"/>
      <c r="L159" s="19"/>
    </row>
    <row r="160" spans="1:12" s="72" customFormat="1" ht="17.25">
      <c r="A160" s="154"/>
      <c r="B160" s="155"/>
      <c r="C160" s="155"/>
      <c r="D160" s="156"/>
      <c r="E160" s="156"/>
      <c r="F160" s="156"/>
      <c r="G160" s="154"/>
      <c r="K160" s="49"/>
      <c r="L160" s="19"/>
    </row>
    <row r="161" spans="1:12" s="72" customFormat="1" ht="17.25">
      <c r="A161" s="154"/>
      <c r="B161" s="155"/>
      <c r="C161" s="155"/>
      <c r="D161" s="156"/>
      <c r="E161" s="156"/>
      <c r="F161" s="156"/>
      <c r="G161" s="154"/>
      <c r="K161" s="49"/>
      <c r="L161" s="19"/>
    </row>
    <row r="162" spans="1:12" s="72" customFormat="1" ht="17.25">
      <c r="A162" s="154"/>
      <c r="B162" s="155"/>
      <c r="C162" s="155"/>
      <c r="D162" s="156"/>
      <c r="E162" s="156"/>
      <c r="F162" s="156"/>
      <c r="G162" s="154"/>
      <c r="K162" s="49"/>
      <c r="L162" s="19"/>
    </row>
    <row r="163" spans="1:12" s="72" customFormat="1" ht="17.25">
      <c r="A163" s="154"/>
      <c r="B163" s="155"/>
      <c r="C163" s="155"/>
      <c r="D163" s="156"/>
      <c r="E163" s="156"/>
      <c r="F163" s="156"/>
      <c r="G163" s="154"/>
      <c r="K163" s="49"/>
      <c r="L163" s="19"/>
    </row>
    <row r="164" spans="1:12" s="72" customFormat="1" ht="17.25">
      <c r="A164" s="154"/>
      <c r="B164" s="155"/>
      <c r="C164" s="155"/>
      <c r="D164" s="156"/>
      <c r="E164" s="156"/>
      <c r="F164" s="156"/>
      <c r="G164" s="154"/>
      <c r="K164" s="49"/>
      <c r="L164" s="19"/>
    </row>
    <row r="165" spans="1:12" s="72" customFormat="1" ht="17.25">
      <c r="A165" s="154"/>
      <c r="B165" s="155"/>
      <c r="C165" s="155"/>
      <c r="D165" s="156"/>
      <c r="E165" s="156"/>
      <c r="F165" s="156"/>
      <c r="G165" s="154"/>
      <c r="K165" s="49"/>
      <c r="L165" s="19"/>
    </row>
    <row r="166" spans="1:12" s="72" customFormat="1" ht="17.25">
      <c r="A166" s="154"/>
      <c r="B166" s="155"/>
      <c r="C166" s="155"/>
      <c r="D166" s="156"/>
      <c r="E166" s="156"/>
      <c r="F166" s="156"/>
      <c r="G166" s="154"/>
      <c r="K166" s="49"/>
      <c r="L166" s="19"/>
    </row>
    <row r="167" spans="1:12" s="72" customFormat="1" ht="17.25">
      <c r="A167" s="154"/>
      <c r="B167" s="155"/>
      <c r="C167" s="155"/>
      <c r="D167" s="156"/>
      <c r="E167" s="156"/>
      <c r="F167" s="156"/>
      <c r="G167" s="154"/>
      <c r="K167" s="49"/>
      <c r="L167" s="19"/>
    </row>
    <row r="168" spans="1:12" s="72" customFormat="1" ht="17.25">
      <c r="A168" s="154"/>
      <c r="B168" s="155"/>
      <c r="C168" s="155"/>
      <c r="D168" s="156"/>
      <c r="E168" s="156"/>
      <c r="F168" s="156"/>
      <c r="G168" s="154"/>
      <c r="K168" s="49"/>
      <c r="L168" s="19"/>
    </row>
    <row r="169" spans="1:12" s="72" customFormat="1" ht="17.25">
      <c r="A169" s="154"/>
      <c r="B169" s="155"/>
      <c r="C169" s="155"/>
      <c r="D169" s="156"/>
      <c r="E169" s="156"/>
      <c r="F169" s="156"/>
      <c r="G169" s="154"/>
      <c r="K169" s="49"/>
      <c r="L169" s="19"/>
    </row>
    <row r="170" spans="1:12" s="72" customFormat="1" ht="17.25">
      <c r="A170" s="154"/>
      <c r="B170" s="155"/>
      <c r="C170" s="155"/>
      <c r="D170" s="156"/>
      <c r="E170" s="156"/>
      <c r="F170" s="156"/>
      <c r="G170" s="154"/>
      <c r="K170" s="49"/>
      <c r="L170" s="19"/>
    </row>
    <row r="171" spans="1:12" s="72" customFormat="1" ht="17.25">
      <c r="A171" s="154"/>
      <c r="B171" s="155"/>
      <c r="C171" s="155"/>
      <c r="D171" s="156"/>
      <c r="E171" s="156"/>
      <c r="F171" s="156"/>
      <c r="G171" s="154"/>
      <c r="K171" s="49"/>
      <c r="L171" s="19"/>
    </row>
    <row r="172" spans="1:12" s="72" customFormat="1" ht="17.25">
      <c r="A172" s="154"/>
      <c r="B172" s="155"/>
      <c r="C172" s="155"/>
      <c r="D172" s="156"/>
      <c r="E172" s="156"/>
      <c r="F172" s="156"/>
      <c r="G172" s="154"/>
      <c r="K172" s="49"/>
      <c r="L172" s="19"/>
    </row>
    <row r="173" spans="1:12" s="72" customFormat="1" ht="17.25">
      <c r="A173" s="154"/>
      <c r="B173" s="155"/>
      <c r="C173" s="155"/>
      <c r="D173" s="156"/>
      <c r="E173" s="156"/>
      <c r="F173" s="156"/>
      <c r="G173" s="154"/>
      <c r="K173" s="49"/>
      <c r="L173" s="19"/>
    </row>
    <row r="174" spans="1:12" s="72" customFormat="1" ht="17.25">
      <c r="A174" s="154"/>
      <c r="B174" s="155"/>
      <c r="C174" s="155"/>
      <c r="D174" s="156"/>
      <c r="E174" s="156"/>
      <c r="F174" s="156"/>
      <c r="G174" s="154"/>
      <c r="K174" s="49"/>
      <c r="L174" s="19"/>
    </row>
    <row r="175" spans="1:12" s="72" customFormat="1" ht="17.25">
      <c r="A175" s="154"/>
      <c r="B175" s="155"/>
      <c r="C175" s="155"/>
      <c r="D175" s="156"/>
      <c r="E175" s="156"/>
      <c r="F175" s="156"/>
      <c r="G175" s="154"/>
      <c r="K175" s="49"/>
      <c r="L175" s="19"/>
    </row>
    <row r="176" spans="1:12" s="72" customFormat="1" ht="17.25">
      <c r="A176" s="154"/>
      <c r="B176" s="155"/>
      <c r="C176" s="155"/>
      <c r="D176" s="156"/>
      <c r="E176" s="156"/>
      <c r="F176" s="156"/>
      <c r="G176" s="154"/>
      <c r="K176" s="49"/>
      <c r="L176" s="19"/>
    </row>
    <row r="177" spans="1:12" s="72" customFormat="1" ht="17.25">
      <c r="A177" s="154"/>
      <c r="B177" s="155"/>
      <c r="C177" s="155"/>
      <c r="D177" s="156"/>
      <c r="E177" s="156"/>
      <c r="F177" s="156"/>
      <c r="G177" s="154"/>
      <c r="K177" s="49"/>
      <c r="L177" s="19"/>
    </row>
    <row r="178" spans="1:12" s="72" customFormat="1" ht="17.25">
      <c r="A178" s="154"/>
      <c r="B178" s="155"/>
      <c r="C178" s="155"/>
      <c r="D178" s="156"/>
      <c r="E178" s="156"/>
      <c r="F178" s="156"/>
      <c r="G178" s="154"/>
      <c r="K178" s="49"/>
      <c r="L178" s="19"/>
    </row>
    <row r="179" spans="1:12" s="72" customFormat="1" ht="17.25">
      <c r="A179" s="154"/>
      <c r="B179" s="155"/>
      <c r="C179" s="155"/>
      <c r="D179" s="156"/>
      <c r="E179" s="156"/>
      <c r="F179" s="156"/>
      <c r="G179" s="154"/>
      <c r="K179" s="49"/>
      <c r="L179" s="19"/>
    </row>
    <row r="180" spans="1:12" s="72" customFormat="1" ht="17.25">
      <c r="A180" s="154"/>
      <c r="B180" s="155"/>
      <c r="C180" s="155"/>
      <c r="D180" s="156"/>
      <c r="E180" s="156"/>
      <c r="F180" s="156"/>
      <c r="G180" s="154"/>
      <c r="K180" s="49"/>
      <c r="L180" s="19"/>
    </row>
    <row r="181" spans="1:12" s="72" customFormat="1" ht="17.25">
      <c r="A181" s="154"/>
      <c r="B181" s="155"/>
      <c r="C181" s="155"/>
      <c r="D181" s="156"/>
      <c r="E181" s="156"/>
      <c r="F181" s="156"/>
      <c r="G181" s="154"/>
      <c r="K181" s="49"/>
      <c r="L181" s="19"/>
    </row>
  </sheetData>
  <mergeCells count="8">
    <mergeCell ref="D126:G126"/>
    <mergeCell ref="A131:B131"/>
    <mergeCell ref="D131:G131"/>
    <mergeCell ref="A5:G5"/>
    <mergeCell ref="A6:G6"/>
    <mergeCell ref="D124:G124"/>
    <mergeCell ref="A125:B125"/>
    <mergeCell ref="D125:G125"/>
  </mergeCells>
  <conditionalFormatting sqref="D13:G74">
    <cfRule type="cellIs" dxfId="100" priority="2" stopIfTrue="1" operator="between">
      <formula>-0.5</formula>
      <formula>0.5</formula>
    </cfRule>
  </conditionalFormatting>
  <conditionalFormatting sqref="D81:G123">
    <cfRule type="cellIs" dxfId="99" priority="1" stopIfTrue="1" operator="between">
      <formula>-0.5</formula>
      <formula>0.5</formula>
    </cfRule>
  </conditionalFormatting>
  <pageMargins left="0.61" right="0.19685039370078741" top="0.31496062992125984" bottom="0.45" header="0.15748031496062992" footer="0.19685039370078741"/>
  <pageSetup paperSize="9" scale="94" firstPageNumber="6" orientation="portrait" useFirstPageNumber="1" r:id="rId1"/>
  <headerFooter alignWithMargins="0">
    <oddFooter>&amp;C&amp;"VNI-Helve,Normal"&amp;11&amp;P</oddFooter>
  </headerFooter>
  <rowBreaks count="1" manualBreakCount="1">
    <brk id="75" max="6" man="1"/>
  </rowBreaks>
</worksheet>
</file>

<file path=xl/worksheets/sheet3.xml><?xml version="1.0" encoding="utf-8"?>
<worksheet xmlns="http://schemas.openxmlformats.org/spreadsheetml/2006/main" xmlns:r="http://schemas.openxmlformats.org/officeDocument/2006/relationships">
  <dimension ref="A1:M43"/>
  <sheetViews>
    <sheetView showGridLines="0" zoomScaleSheetLayoutView="100" workbookViewId="0">
      <selection activeCell="H82" sqref="H82"/>
    </sheetView>
  </sheetViews>
  <sheetFormatPr defaultRowHeight="17.25"/>
  <cols>
    <col min="1" max="1" width="42" customWidth="1"/>
    <col min="2" max="2" width="5.25" customWidth="1"/>
    <col min="3" max="3" width="6.625" customWidth="1"/>
    <col min="4" max="4" width="17.75" style="47" customWidth="1"/>
    <col min="5" max="5" width="11.375" style="61" hidden="1" customWidth="1"/>
    <col min="6" max="6" width="14.625" style="6" hidden="1" customWidth="1"/>
    <col min="7" max="7" width="17" customWidth="1"/>
    <col min="8" max="8" width="15" bestFit="1" customWidth="1"/>
    <col min="9" max="9" width="15.375" bestFit="1" customWidth="1"/>
    <col min="10" max="10" width="12.375" bestFit="1" customWidth="1"/>
    <col min="11" max="11" width="13.5" customWidth="1"/>
  </cols>
  <sheetData>
    <row r="1" spans="1:13">
      <c r="A1" s="1" t="str">
        <f>CDKT!A1</f>
        <v>CÔNG TY CỔ PHẦN TAXI GAS SÀI GÒN PETROLIMEX</v>
      </c>
      <c r="B1" s="2"/>
      <c r="C1" s="3"/>
      <c r="D1" s="4"/>
      <c r="E1" s="5"/>
      <c r="I1" s="7"/>
      <c r="J1" s="7"/>
      <c r="K1" s="7"/>
    </row>
    <row r="2" spans="1:13">
      <c r="A2" s="8" t="str">
        <f>CDKT!A2</f>
        <v>Địa chỉ: 178/6 Điện Biên Phủ, Phường 21, Quận Bình Thạnh, TP.HCM.</v>
      </c>
      <c r="B2" s="2"/>
      <c r="C2" s="3"/>
      <c r="D2" s="4"/>
      <c r="E2" s="5"/>
    </row>
    <row r="3" spans="1:13" ht="7.5" customHeight="1">
      <c r="A3" s="9"/>
      <c r="B3" s="10"/>
      <c r="C3" s="11"/>
      <c r="D3" s="12"/>
      <c r="E3" s="13"/>
      <c r="F3" s="14"/>
      <c r="G3" s="15"/>
    </row>
    <row r="4" spans="1:13" ht="7.5" customHeight="1">
      <c r="A4" s="16"/>
      <c r="B4" s="2"/>
      <c r="C4" s="3"/>
      <c r="D4" s="4"/>
      <c r="E4" s="5"/>
    </row>
    <row r="5" spans="1:13" ht="7.5" customHeight="1">
      <c r="A5" s="2"/>
      <c r="B5" s="2"/>
      <c r="C5" s="3"/>
      <c r="D5" s="4"/>
      <c r="E5" s="5"/>
    </row>
    <row r="6" spans="1:13" s="18" customFormat="1" ht="20.25">
      <c r="A6" s="693" t="s">
        <v>596</v>
      </c>
      <c r="B6" s="693"/>
      <c r="C6" s="693"/>
      <c r="D6" s="693"/>
      <c r="E6" s="693"/>
      <c r="F6" s="693"/>
      <c r="G6" s="693"/>
      <c r="H6" s="17"/>
      <c r="I6" s="17"/>
      <c r="J6" s="2"/>
      <c r="K6" s="2"/>
      <c r="L6" s="2"/>
      <c r="M6" s="2"/>
    </row>
    <row r="7" spans="1:13" s="18" customFormat="1" ht="16.5">
      <c r="A7" s="694" t="s">
        <v>544</v>
      </c>
      <c r="B7" s="694"/>
      <c r="C7" s="694"/>
      <c r="D7" s="694"/>
      <c r="E7" s="694"/>
      <c r="F7" s="694"/>
      <c r="G7" s="694"/>
      <c r="H7" s="2"/>
      <c r="I7" s="2"/>
      <c r="J7" s="2"/>
      <c r="K7" s="2"/>
      <c r="L7" s="2"/>
      <c r="M7" s="2"/>
    </row>
    <row r="8" spans="1:13">
      <c r="A8" s="19"/>
      <c r="B8" s="19"/>
      <c r="C8" s="19"/>
      <c r="D8" s="20"/>
      <c r="E8" s="21"/>
      <c r="F8" s="21"/>
      <c r="G8" s="22" t="s">
        <v>0</v>
      </c>
      <c r="H8" s="2"/>
      <c r="I8" s="2"/>
      <c r="J8" s="2"/>
      <c r="K8" s="2"/>
      <c r="L8" s="2"/>
      <c r="M8" s="2"/>
    </row>
    <row r="9" spans="1:13" ht="6.75" customHeight="1" thickBot="1">
      <c r="A9" s="19"/>
      <c r="B9" s="19"/>
      <c r="C9" s="19"/>
      <c r="D9" s="20"/>
      <c r="E9" s="21"/>
      <c r="F9" s="21"/>
      <c r="G9" s="23"/>
      <c r="H9" s="2"/>
      <c r="I9" s="2"/>
      <c r="J9" s="2"/>
      <c r="K9" s="2"/>
      <c r="L9" s="2"/>
      <c r="M9" s="2"/>
    </row>
    <row r="10" spans="1:13" ht="19.5" customHeight="1" thickTop="1">
      <c r="A10" s="697" t="s">
        <v>1</v>
      </c>
      <c r="B10" s="699" t="s">
        <v>2</v>
      </c>
      <c r="C10" s="699" t="s">
        <v>3</v>
      </c>
      <c r="D10" s="701" t="s">
        <v>597</v>
      </c>
      <c r="E10" s="702"/>
      <c r="F10" s="702"/>
      <c r="G10" s="703"/>
      <c r="H10" s="2"/>
      <c r="I10" s="2"/>
      <c r="J10" s="2"/>
      <c r="K10" s="2"/>
      <c r="L10" s="2"/>
      <c r="M10" s="2"/>
    </row>
    <row r="11" spans="1:13" ht="19.5" customHeight="1">
      <c r="A11" s="698"/>
      <c r="B11" s="700"/>
      <c r="C11" s="700"/>
      <c r="D11" s="24" t="s">
        <v>5</v>
      </c>
      <c r="E11" s="25" t="s">
        <v>6</v>
      </c>
      <c r="F11" s="25" t="s">
        <v>7</v>
      </c>
      <c r="G11" s="26" t="s">
        <v>4</v>
      </c>
      <c r="H11" s="2"/>
      <c r="I11" s="2"/>
      <c r="J11" s="2"/>
      <c r="K11" s="2"/>
      <c r="L11" s="2"/>
      <c r="M11" s="2"/>
    </row>
    <row r="12" spans="1:13">
      <c r="A12" s="27">
        <v>1</v>
      </c>
      <c r="B12" s="28">
        <v>2</v>
      </c>
      <c r="C12" s="28">
        <v>3</v>
      </c>
      <c r="D12" s="28">
        <v>4</v>
      </c>
      <c r="E12" s="30"/>
      <c r="F12" s="31">
        <v>6</v>
      </c>
      <c r="G12" s="652" t="s">
        <v>9</v>
      </c>
      <c r="H12" s="2"/>
      <c r="I12" s="2"/>
      <c r="J12" s="2"/>
      <c r="K12" s="2"/>
      <c r="L12" s="2"/>
      <c r="M12" s="2"/>
    </row>
    <row r="13" spans="1:13" ht="15" customHeight="1">
      <c r="A13" s="33" t="s">
        <v>11</v>
      </c>
      <c r="B13" s="34" t="s">
        <v>12</v>
      </c>
      <c r="C13" s="34" t="s">
        <v>574</v>
      </c>
      <c r="D13" s="35">
        <f>SUM(E13:F13)</f>
        <v>5081418644</v>
      </c>
      <c r="E13" s="36"/>
      <c r="F13" s="37">
        <v>5081418644</v>
      </c>
      <c r="G13" s="38">
        <v>11577131312</v>
      </c>
      <c r="H13" s="377"/>
      <c r="I13" s="378"/>
      <c r="J13" s="2"/>
      <c r="K13" s="2"/>
      <c r="L13" s="2"/>
      <c r="M13" s="2"/>
    </row>
    <row r="14" spans="1:13" ht="15" customHeight="1">
      <c r="A14" s="33" t="s">
        <v>13</v>
      </c>
      <c r="B14" s="34" t="s">
        <v>14</v>
      </c>
      <c r="C14" s="34"/>
      <c r="D14" s="35">
        <f>SUM(E14:F14)</f>
        <v>0</v>
      </c>
      <c r="E14" s="36"/>
      <c r="F14" s="37">
        <v>0</v>
      </c>
      <c r="G14" s="39">
        <v>0</v>
      </c>
      <c r="H14" s="2"/>
      <c r="I14" s="2"/>
      <c r="J14" s="2"/>
      <c r="K14" s="2"/>
      <c r="L14" s="2"/>
      <c r="M14" s="2"/>
    </row>
    <row r="15" spans="1:13" s="616" customFormat="1" ht="30.75" customHeight="1">
      <c r="A15" s="610" t="s">
        <v>15</v>
      </c>
      <c r="B15" s="611">
        <v>10</v>
      </c>
      <c r="C15" s="611"/>
      <c r="D15" s="612">
        <f>D13-D14</f>
        <v>5081418644</v>
      </c>
      <c r="E15" s="613"/>
      <c r="F15" s="613">
        <f>F13-F14</f>
        <v>5081418644</v>
      </c>
      <c r="G15" s="614">
        <f>G13-G14</f>
        <v>11577131312</v>
      </c>
      <c r="H15" s="615"/>
      <c r="I15" s="615"/>
      <c r="J15" s="615"/>
      <c r="K15" s="615"/>
      <c r="L15" s="615"/>
      <c r="M15" s="615"/>
    </row>
    <row r="16" spans="1:13" ht="15" customHeight="1">
      <c r="A16" s="33" t="s">
        <v>16</v>
      </c>
      <c r="B16" s="34">
        <v>11</v>
      </c>
      <c r="C16" s="34" t="s">
        <v>575</v>
      </c>
      <c r="D16" s="35">
        <f>SUM(E16:F16)</f>
        <v>4880300014</v>
      </c>
      <c r="E16" s="36"/>
      <c r="F16" s="37">
        <v>4880300014</v>
      </c>
      <c r="G16" s="39">
        <v>10163363351</v>
      </c>
      <c r="H16" s="2"/>
      <c r="I16" s="2"/>
      <c r="J16" s="2"/>
      <c r="K16" s="2"/>
      <c r="L16" s="2"/>
      <c r="M16" s="2"/>
    </row>
    <row r="17" spans="1:13" s="616" customFormat="1" ht="30.75" customHeight="1">
      <c r="A17" s="610" t="s">
        <v>17</v>
      </c>
      <c r="B17" s="611">
        <v>20</v>
      </c>
      <c r="C17" s="611"/>
      <c r="D17" s="612">
        <f>D15-D16</f>
        <v>201118630</v>
      </c>
      <c r="E17" s="613"/>
      <c r="F17" s="613">
        <f>F15-F16</f>
        <v>201118630</v>
      </c>
      <c r="G17" s="614">
        <f>G15-G16</f>
        <v>1413767961</v>
      </c>
      <c r="H17" s="615"/>
      <c r="I17" s="615"/>
      <c r="J17" s="615"/>
      <c r="K17" s="615"/>
      <c r="L17" s="615"/>
      <c r="M17" s="615"/>
    </row>
    <row r="18" spans="1:13" ht="15" customHeight="1">
      <c r="A18" s="33" t="s">
        <v>18</v>
      </c>
      <c r="B18" s="34">
        <v>21</v>
      </c>
      <c r="C18" s="34" t="s">
        <v>576</v>
      </c>
      <c r="D18" s="35">
        <f>SUM(E18:F18)</f>
        <v>2140605700</v>
      </c>
      <c r="E18" s="36"/>
      <c r="F18" s="37">
        <v>2140605700</v>
      </c>
      <c r="G18" s="39">
        <v>2537626011</v>
      </c>
      <c r="H18" s="2"/>
      <c r="I18" s="2"/>
      <c r="J18" s="2"/>
      <c r="K18" s="2"/>
      <c r="L18" s="2"/>
      <c r="M18" s="2"/>
    </row>
    <row r="19" spans="1:13" ht="15" customHeight="1">
      <c r="A19" s="33" t="s">
        <v>19</v>
      </c>
      <c r="B19" s="34">
        <v>22</v>
      </c>
      <c r="C19" s="34"/>
      <c r="D19" s="35">
        <f>SUM(E19:F19)</f>
        <v>0</v>
      </c>
      <c r="E19" s="36"/>
      <c r="F19" s="37"/>
      <c r="G19" s="39"/>
      <c r="H19" s="2"/>
      <c r="I19" s="2"/>
      <c r="J19" s="2"/>
      <c r="K19" s="2"/>
      <c r="L19" s="2"/>
      <c r="M19" s="2"/>
    </row>
    <row r="20" spans="1:13" ht="15" customHeight="1">
      <c r="A20" s="41" t="s">
        <v>20</v>
      </c>
      <c r="B20" s="42">
        <v>23</v>
      </c>
      <c r="C20" s="42"/>
      <c r="D20" s="43">
        <f>SUM(E20:F20)</f>
        <v>0</v>
      </c>
      <c r="E20" s="44"/>
      <c r="F20" s="45"/>
      <c r="G20" s="46"/>
      <c r="H20" s="2"/>
      <c r="I20" s="2"/>
      <c r="J20" s="2"/>
      <c r="K20" s="2"/>
      <c r="L20" s="2"/>
      <c r="M20" s="2"/>
    </row>
    <row r="21" spans="1:13" ht="15" customHeight="1">
      <c r="A21" s="33" t="s">
        <v>21</v>
      </c>
      <c r="B21" s="34">
        <v>24</v>
      </c>
      <c r="C21" s="34" t="s">
        <v>577</v>
      </c>
      <c r="D21" s="35">
        <f>SUM(E21:F21)</f>
        <v>136031919</v>
      </c>
      <c r="E21" s="36"/>
      <c r="F21" s="37">
        <v>136031919</v>
      </c>
      <c r="G21" s="39">
        <v>471864052</v>
      </c>
      <c r="H21" s="2"/>
      <c r="I21" s="2"/>
      <c r="J21" s="2"/>
      <c r="K21" s="2"/>
      <c r="L21" s="2"/>
      <c r="M21" s="2"/>
    </row>
    <row r="22" spans="1:13" ht="15" customHeight="1">
      <c r="A22" s="33" t="s">
        <v>22</v>
      </c>
      <c r="B22" s="34">
        <v>25</v>
      </c>
      <c r="C22" s="34" t="s">
        <v>578</v>
      </c>
      <c r="D22" s="35">
        <f>SUM(E22:F22)</f>
        <v>973469514</v>
      </c>
      <c r="E22" s="36"/>
      <c r="F22" s="37">
        <v>973469514</v>
      </c>
      <c r="G22" s="39">
        <v>957009705</v>
      </c>
      <c r="H22" s="2"/>
      <c r="I22" s="2"/>
      <c r="J22" s="2"/>
      <c r="K22" s="2"/>
      <c r="L22" s="2"/>
      <c r="M22" s="2"/>
    </row>
    <row r="23" spans="1:13" s="616" customFormat="1" ht="30.75" customHeight="1">
      <c r="A23" s="610" t="s">
        <v>23</v>
      </c>
      <c r="B23" s="611">
        <v>30</v>
      </c>
      <c r="C23" s="611"/>
      <c r="D23" s="612">
        <f>D17+D18-D19-D21-D22</f>
        <v>1232222897</v>
      </c>
      <c r="E23" s="613"/>
      <c r="F23" s="613">
        <f>F17+F18-F19-F21-F22</f>
        <v>1232222897</v>
      </c>
      <c r="G23" s="614">
        <f>G17+G18-G19-G21-G22</f>
        <v>2522520215</v>
      </c>
      <c r="H23" s="615"/>
      <c r="I23" s="615"/>
      <c r="J23" s="615"/>
      <c r="K23" s="615"/>
      <c r="L23" s="615"/>
      <c r="M23" s="615"/>
    </row>
    <row r="24" spans="1:13" ht="16.5" customHeight="1">
      <c r="A24" s="33" t="s">
        <v>24</v>
      </c>
      <c r="B24" s="34">
        <v>31</v>
      </c>
      <c r="C24" s="34" t="s">
        <v>579</v>
      </c>
      <c r="D24" s="35">
        <f>SUM(E24:F24)</f>
        <v>94284955</v>
      </c>
      <c r="E24" s="36"/>
      <c r="F24" s="37">
        <v>94284955</v>
      </c>
      <c r="G24" s="39">
        <v>10750144045</v>
      </c>
    </row>
    <row r="25" spans="1:13" ht="16.5" customHeight="1">
      <c r="A25" s="33" t="s">
        <v>25</v>
      </c>
      <c r="B25" s="34">
        <v>32</v>
      </c>
      <c r="C25" s="34" t="s">
        <v>580</v>
      </c>
      <c r="D25" s="35">
        <f>SUM(E25:F25)</f>
        <v>323901624</v>
      </c>
      <c r="E25" s="36"/>
      <c r="F25" s="37">
        <v>323901624</v>
      </c>
      <c r="G25" s="39">
        <v>6281183083</v>
      </c>
    </row>
    <row r="26" spans="1:13" ht="16.5" customHeight="1">
      <c r="A26" s="33" t="s">
        <v>26</v>
      </c>
      <c r="B26" s="34">
        <v>40</v>
      </c>
      <c r="C26" s="34"/>
      <c r="D26" s="40">
        <f>D24-D25</f>
        <v>-229616669</v>
      </c>
      <c r="E26" s="37"/>
      <c r="F26" s="37">
        <f>F24-F25</f>
        <v>-229616669</v>
      </c>
      <c r="G26" s="39">
        <f>G24-G25</f>
        <v>4468960962</v>
      </c>
    </row>
    <row r="27" spans="1:13" ht="16.5" customHeight="1">
      <c r="A27" s="33" t="s">
        <v>27</v>
      </c>
      <c r="B27" s="34">
        <v>50</v>
      </c>
      <c r="C27" s="34"/>
      <c r="D27" s="40">
        <f>D23+D26</f>
        <v>1002606228</v>
      </c>
      <c r="E27" s="37"/>
      <c r="F27" s="37">
        <f>F23+F26</f>
        <v>1002606228</v>
      </c>
      <c r="G27" s="39">
        <f>G23+G26</f>
        <v>6991481177</v>
      </c>
    </row>
    <row r="28" spans="1:13" ht="16.5" customHeight="1">
      <c r="A28" s="33" t="s">
        <v>28</v>
      </c>
      <c r="B28" s="34">
        <v>51</v>
      </c>
      <c r="C28" s="34" t="s">
        <v>581</v>
      </c>
      <c r="D28" s="35">
        <f>SUM(E28:F28)</f>
        <v>0</v>
      </c>
      <c r="E28" s="37"/>
      <c r="F28" s="37"/>
      <c r="G28" s="39"/>
      <c r="H28" s="47"/>
      <c r="I28" s="48"/>
    </row>
    <row r="29" spans="1:13" ht="16.5" customHeight="1">
      <c r="A29" s="33" t="s">
        <v>29</v>
      </c>
      <c r="B29" s="34">
        <v>52</v>
      </c>
      <c r="C29" s="34"/>
      <c r="D29" s="35"/>
      <c r="E29" s="36"/>
      <c r="F29" s="37"/>
      <c r="G29" s="39"/>
    </row>
    <row r="30" spans="1:13" s="616" customFormat="1" ht="30" customHeight="1">
      <c r="A30" s="610" t="s">
        <v>30</v>
      </c>
      <c r="B30" s="611">
        <v>60</v>
      </c>
      <c r="C30" s="611" t="s">
        <v>583</v>
      </c>
      <c r="D30" s="612">
        <f>D27-D28-D29</f>
        <v>1002606228</v>
      </c>
      <c r="E30" s="613"/>
      <c r="F30" s="613">
        <f>F27-F28-F29</f>
        <v>1002606228</v>
      </c>
      <c r="G30" s="614">
        <f>G27-G28-G29</f>
        <v>6991481177</v>
      </c>
      <c r="H30" s="447">
        <f>CDKT!I115</f>
        <v>1002606228</v>
      </c>
      <c r="I30" s="617">
        <f>D30-H30</f>
        <v>0</v>
      </c>
      <c r="J30" s="618">
        <f>D30/G30</f>
        <v>0.14340398016064057</v>
      </c>
    </row>
    <row r="31" spans="1:13" ht="16.5" customHeight="1">
      <c r="A31" s="33" t="s">
        <v>316</v>
      </c>
      <c r="B31" s="34">
        <v>70</v>
      </c>
      <c r="C31" s="34" t="s">
        <v>582</v>
      </c>
      <c r="D31" s="40">
        <f>'TM6 26 28'!F137</f>
        <v>108.4860221508773</v>
      </c>
      <c r="E31" s="37"/>
      <c r="F31" s="37"/>
      <c r="G31" s="39">
        <f>'TM6 26 28'!H137</f>
        <v>756.50635379402786</v>
      </c>
      <c r="H31" s="49"/>
      <c r="I31" s="50"/>
    </row>
    <row r="32" spans="1:13" ht="16.5" customHeight="1" thickBot="1">
      <c r="A32" s="51" t="s">
        <v>317</v>
      </c>
      <c r="B32" s="52">
        <v>71</v>
      </c>
      <c r="C32" s="52"/>
      <c r="D32" s="53"/>
      <c r="E32" s="54"/>
      <c r="F32" s="54"/>
      <c r="G32" s="55"/>
    </row>
    <row r="33" spans="1:10" ht="6" customHeight="1" thickTop="1">
      <c r="A33" s="19"/>
      <c r="B33" s="19"/>
      <c r="C33" s="19"/>
      <c r="D33" s="20"/>
      <c r="E33" s="21"/>
      <c r="F33" s="21"/>
      <c r="G33" s="20"/>
    </row>
    <row r="34" spans="1:10">
      <c r="A34" s="19"/>
      <c r="B34" s="19"/>
      <c r="C34" s="19"/>
      <c r="D34" s="695" t="s">
        <v>319</v>
      </c>
      <c r="E34" s="695"/>
      <c r="F34" s="695"/>
      <c r="G34" s="695"/>
      <c r="H34" s="47"/>
      <c r="I34" s="56"/>
      <c r="J34" s="47"/>
    </row>
    <row r="35" spans="1:10">
      <c r="A35" s="696" t="s">
        <v>571</v>
      </c>
      <c r="B35" s="696"/>
      <c r="C35" s="1"/>
      <c r="D35" s="692" t="s">
        <v>31</v>
      </c>
      <c r="E35" s="692"/>
      <c r="F35" s="692"/>
      <c r="G35" s="692"/>
      <c r="H35" s="56"/>
      <c r="I35" s="56"/>
      <c r="J35" s="47"/>
    </row>
    <row r="36" spans="1:10">
      <c r="A36" s="19" t="s">
        <v>572</v>
      </c>
      <c r="B36" s="19"/>
      <c r="C36" s="19"/>
      <c r="D36" s="690" t="s">
        <v>32</v>
      </c>
      <c r="E36" s="690"/>
      <c r="F36" s="690"/>
      <c r="G36" s="690"/>
      <c r="H36" s="57"/>
      <c r="I36" s="56"/>
      <c r="J36" s="47"/>
    </row>
    <row r="37" spans="1:10">
      <c r="A37" s="19"/>
      <c r="B37" s="19"/>
      <c r="C37" s="19"/>
      <c r="D37" s="20"/>
      <c r="E37" s="21"/>
      <c r="F37" s="58"/>
      <c r="G37" s="59"/>
    </row>
    <row r="38" spans="1:10">
      <c r="A38" s="19"/>
      <c r="B38" s="19"/>
      <c r="C38" s="19"/>
      <c r="D38" s="20"/>
      <c r="E38" s="21"/>
      <c r="F38" s="21"/>
      <c r="G38" s="20"/>
    </row>
    <row r="39" spans="1:10">
      <c r="A39" s="19"/>
      <c r="B39" s="19"/>
      <c r="C39" s="19"/>
      <c r="D39" s="20"/>
      <c r="E39" s="21"/>
      <c r="F39" s="21"/>
      <c r="G39" s="20"/>
    </row>
    <row r="40" spans="1:10">
      <c r="A40" s="19"/>
      <c r="B40" s="19"/>
      <c r="C40" s="19"/>
      <c r="D40" s="20"/>
      <c r="E40" s="21"/>
      <c r="F40" s="21"/>
      <c r="G40" s="20"/>
    </row>
    <row r="41" spans="1:10">
      <c r="A41" s="691" t="s">
        <v>573</v>
      </c>
      <c r="B41" s="691"/>
      <c r="C41" s="19"/>
      <c r="D41" s="692" t="s">
        <v>426</v>
      </c>
      <c r="E41" s="692"/>
      <c r="F41" s="692"/>
      <c r="G41" s="692"/>
      <c r="H41" s="60"/>
      <c r="I41" s="60"/>
    </row>
    <row r="42" spans="1:10">
      <c r="A42" s="19"/>
      <c r="B42" s="19"/>
      <c r="C42" s="19"/>
      <c r="D42" s="20"/>
      <c r="E42" s="21"/>
      <c r="F42" s="21"/>
      <c r="G42" s="20"/>
    </row>
    <row r="43" spans="1:10">
      <c r="A43" s="19"/>
      <c r="B43" s="19"/>
      <c r="C43" s="19"/>
      <c r="D43" s="20"/>
      <c r="E43" s="21"/>
      <c r="F43" s="21"/>
      <c r="G43" s="20"/>
    </row>
  </sheetData>
  <mergeCells count="12">
    <mergeCell ref="A6:G6"/>
    <mergeCell ref="A7:G7"/>
    <mergeCell ref="A10:A11"/>
    <mergeCell ref="B10:B11"/>
    <mergeCell ref="C10:C11"/>
    <mergeCell ref="D10:G10"/>
    <mergeCell ref="D34:G34"/>
    <mergeCell ref="A35:B35"/>
    <mergeCell ref="D35:G35"/>
    <mergeCell ref="D36:G36"/>
    <mergeCell ref="A41:B41"/>
    <mergeCell ref="D41:G41"/>
  </mergeCells>
  <conditionalFormatting sqref="D13:G28">
    <cfRule type="cellIs" dxfId="98" priority="1" stopIfTrue="1" operator="between">
      <formula>-0.5</formula>
      <formula>0.5</formula>
    </cfRule>
  </conditionalFormatting>
  <pageMargins left="0.51" right="0.17" top="0.27559055118110198" bottom="0.196850393700787" header="0.15748031496063" footer="0.196850393700787"/>
  <pageSetup paperSize="9" firstPageNumber="8" orientation="portrait" useFirstPageNumber="1" r:id="rId1"/>
  <headerFooter alignWithMargins="0">
    <oddFooter>&amp;C&amp;"VNI-Helve,Normal"&amp;11&amp;P</oddFooter>
  </headerFooter>
</worksheet>
</file>

<file path=xl/worksheets/sheet4.xml><?xml version="1.0" encoding="utf-8"?>
<worksheet xmlns="http://schemas.openxmlformats.org/spreadsheetml/2006/main" xmlns:r="http://schemas.openxmlformats.org/officeDocument/2006/relationships">
  <dimension ref="A1:N62"/>
  <sheetViews>
    <sheetView showGridLines="0" view="pageBreakPreview" zoomScaleSheetLayoutView="100" workbookViewId="0">
      <selection activeCell="H82" sqref="H82"/>
    </sheetView>
  </sheetViews>
  <sheetFormatPr defaultRowHeight="17.25"/>
  <cols>
    <col min="1" max="1" width="1.875" style="63" customWidth="1"/>
    <col min="2" max="2" width="48.125" style="63" customWidth="1"/>
    <col min="3" max="3" width="7" style="63" customWidth="1"/>
    <col min="4" max="4" width="6.375" style="2" customWidth="1"/>
    <col min="5" max="5" width="14.75" style="80" customWidth="1"/>
    <col min="6" max="6" width="15" style="2" customWidth="1"/>
    <col min="7" max="7" width="15.375" style="20" bestFit="1" customWidth="1"/>
    <col min="8" max="8" width="14.625" style="20" bestFit="1" customWidth="1"/>
    <col min="9" max="9" width="13.875" style="20" customWidth="1"/>
    <col min="10" max="10" width="15" style="47" bestFit="1" customWidth="1"/>
    <col min="11" max="11" width="19.125" style="63" customWidth="1"/>
    <col min="12" max="12" width="10.625" style="63" customWidth="1"/>
    <col min="13" max="13" width="16.5" style="47" bestFit="1" customWidth="1"/>
    <col min="14" max="14" width="16" style="64" customWidth="1"/>
    <col min="15" max="16" width="18.5" style="63" bestFit="1" customWidth="1"/>
    <col min="17" max="17" width="14" style="63" bestFit="1" customWidth="1"/>
    <col min="18" max="16384" width="9" style="63"/>
  </cols>
  <sheetData>
    <row r="1" spans="1:12">
      <c r="A1" s="1" t="str">
        <f>BCKQKD!A1</f>
        <v>CÔNG TY CỔ PHẦN TAXI GAS SÀI GÒN PETROLIMEX</v>
      </c>
      <c r="B1" s="1"/>
      <c r="C1" s="3"/>
      <c r="D1" s="3"/>
      <c r="E1" s="4"/>
      <c r="F1" s="7"/>
    </row>
    <row r="2" spans="1:12">
      <c r="A2" s="8" t="str">
        <f>BCKQKD!A2</f>
        <v>Địa chỉ: 178/6 Điện Biên Phủ, Phường 21, Quận Bình Thạnh, TP.HCM.</v>
      </c>
      <c r="B2" s="8"/>
      <c r="C2" s="3"/>
      <c r="D2" s="3"/>
      <c r="E2" s="4"/>
      <c r="F2" s="65"/>
    </row>
    <row r="3" spans="1:12" ht="2.25" customHeight="1">
      <c r="A3" s="9"/>
      <c r="B3" s="9"/>
      <c r="C3" s="11"/>
      <c r="D3" s="11"/>
      <c r="E3" s="12"/>
      <c r="F3" s="66"/>
    </row>
    <row r="4" spans="1:12" ht="9.75" customHeight="1">
      <c r="A4" s="2"/>
      <c r="B4" s="2"/>
      <c r="C4" s="3"/>
      <c r="D4" s="3"/>
      <c r="E4" s="4"/>
      <c r="F4" s="65"/>
    </row>
    <row r="5" spans="1:12" ht="20.25">
      <c r="A5" s="693" t="s">
        <v>33</v>
      </c>
      <c r="B5" s="693"/>
      <c r="C5" s="693"/>
      <c r="D5" s="693"/>
      <c r="E5" s="693"/>
      <c r="F5" s="693"/>
    </row>
    <row r="6" spans="1:12" ht="15" customHeight="1">
      <c r="A6" s="694" t="s">
        <v>442</v>
      </c>
      <c r="B6" s="694"/>
      <c r="C6" s="694"/>
      <c r="D6" s="694"/>
      <c r="E6" s="694"/>
      <c r="F6" s="694"/>
    </row>
    <row r="7" spans="1:12" ht="15" customHeight="1">
      <c r="A7" s="694" t="s">
        <v>544</v>
      </c>
      <c r="B7" s="694"/>
      <c r="C7" s="694"/>
      <c r="D7" s="694"/>
      <c r="E7" s="694"/>
      <c r="F7" s="694"/>
      <c r="G7" s="361"/>
    </row>
    <row r="8" spans="1:12" ht="12.75" customHeight="1">
      <c r="A8" s="67"/>
      <c r="B8" s="67"/>
      <c r="C8" s="68"/>
      <c r="D8" s="19"/>
      <c r="F8" s="22" t="s">
        <v>0</v>
      </c>
    </row>
    <row r="9" spans="1:12" ht="2.25" customHeight="1" thickBot="1">
      <c r="A9" s="67"/>
      <c r="B9" s="67"/>
      <c r="C9" s="68"/>
      <c r="D9" s="19"/>
      <c r="E9" s="69"/>
      <c r="F9" s="22"/>
    </row>
    <row r="10" spans="1:12" s="19" customFormat="1" ht="15" customHeight="1" thickTop="1">
      <c r="A10" s="706"/>
      <c r="B10" s="704" t="s">
        <v>1</v>
      </c>
      <c r="C10" s="699" t="s">
        <v>2</v>
      </c>
      <c r="D10" s="699" t="s">
        <v>3</v>
      </c>
      <c r="E10" s="701" t="s">
        <v>597</v>
      </c>
      <c r="F10" s="703"/>
    </row>
    <row r="11" spans="1:12" s="19" customFormat="1" ht="15" customHeight="1">
      <c r="A11" s="707"/>
      <c r="B11" s="705"/>
      <c r="C11" s="708"/>
      <c r="D11" s="708"/>
      <c r="E11" s="24" t="s">
        <v>5</v>
      </c>
      <c r="F11" s="26" t="s">
        <v>4</v>
      </c>
    </row>
    <row r="12" spans="1:12" s="19" customFormat="1" ht="15" customHeight="1">
      <c r="A12" s="598"/>
      <c r="B12" s="570">
        <v>1</v>
      </c>
      <c r="C12" s="28">
        <v>2</v>
      </c>
      <c r="D12" s="28">
        <v>3</v>
      </c>
      <c r="E12" s="28">
        <v>4</v>
      </c>
      <c r="F12" s="619">
        <v>5</v>
      </c>
    </row>
    <row r="13" spans="1:12" s="420" customFormat="1" ht="15" customHeight="1">
      <c r="A13" s="620" t="s">
        <v>34</v>
      </c>
      <c r="B13" s="603"/>
      <c r="C13" s="599"/>
      <c r="D13" s="599"/>
      <c r="E13" s="600"/>
      <c r="F13" s="621"/>
    </row>
    <row r="14" spans="1:12" s="343" customFormat="1" ht="15" customHeight="1">
      <c r="A14" s="622" t="s">
        <v>443</v>
      </c>
      <c r="B14" s="604" t="s">
        <v>452</v>
      </c>
      <c r="C14" s="601" t="s">
        <v>12</v>
      </c>
      <c r="D14" s="602"/>
      <c r="E14" s="580">
        <f>SUMIF(Sheet3!$J$3:$J$48,LCTT!C14,Sheet3!$L$3:$L$48)</f>
        <v>5914958485</v>
      </c>
      <c r="F14" s="623">
        <v>15692213939</v>
      </c>
      <c r="G14" s="565"/>
      <c r="H14" s="566"/>
      <c r="I14" s="567"/>
      <c r="J14" s="567"/>
      <c r="K14" s="568"/>
      <c r="L14" s="568"/>
    </row>
    <row r="15" spans="1:12" s="420" customFormat="1" ht="15" customHeight="1">
      <c r="A15" s="622" t="s">
        <v>444</v>
      </c>
      <c r="B15" s="605" t="s">
        <v>445</v>
      </c>
      <c r="C15" s="601" t="s">
        <v>14</v>
      </c>
      <c r="D15" s="576"/>
      <c r="E15" s="580">
        <f>SUMIF(Sheet3!$J$3:$J$48,LCTT!C15,Sheet3!$L$3:$L$48)</f>
        <v>-5667749585</v>
      </c>
      <c r="F15" s="624">
        <v>-13581007608</v>
      </c>
      <c r="G15" s="569"/>
      <c r="H15" s="588"/>
      <c r="I15" s="588"/>
      <c r="J15" s="588"/>
      <c r="K15" s="588"/>
    </row>
    <row r="16" spans="1:12" s="420" customFormat="1" ht="15" customHeight="1">
      <c r="A16" s="622" t="s">
        <v>376</v>
      </c>
      <c r="B16" s="605" t="s">
        <v>446</v>
      </c>
      <c r="C16" s="601" t="s">
        <v>35</v>
      </c>
      <c r="D16" s="576"/>
      <c r="E16" s="580">
        <f>SUMIF(Sheet3!$J$3:$J$48,LCTT!C16,Sheet3!$L$3:$L$48)</f>
        <v>-860259489</v>
      </c>
      <c r="F16" s="624">
        <v>-973683787</v>
      </c>
      <c r="G16" s="589"/>
    </row>
    <row r="17" spans="1:9" s="420" customFormat="1" ht="15" customHeight="1">
      <c r="A17" s="622" t="s">
        <v>385</v>
      </c>
      <c r="B17" s="605" t="s">
        <v>447</v>
      </c>
      <c r="C17" s="601" t="s">
        <v>36</v>
      </c>
      <c r="D17" s="576"/>
      <c r="E17" s="580">
        <f>SUMIF(Sheet3!$J$3:$J$48,LCTT!C17,Sheet3!$L$3:$L$48)</f>
        <v>0</v>
      </c>
      <c r="F17" s="624"/>
      <c r="G17" s="589"/>
    </row>
    <row r="18" spans="1:9" s="420" customFormat="1" ht="15" customHeight="1">
      <c r="A18" s="622" t="s">
        <v>448</v>
      </c>
      <c r="B18" s="605" t="s">
        <v>449</v>
      </c>
      <c r="C18" s="601" t="s">
        <v>37</v>
      </c>
      <c r="D18" s="576"/>
      <c r="E18" s="580">
        <f>SUMIF(Sheet3!$J$3:$J$48,LCTT!C18,Sheet3!$L$3:$L$48)</f>
        <v>0</v>
      </c>
      <c r="F18" s="624">
        <v>0</v>
      </c>
      <c r="G18" s="589"/>
    </row>
    <row r="19" spans="1:9" s="420" customFormat="1" ht="15" customHeight="1">
      <c r="A19" s="622" t="s">
        <v>394</v>
      </c>
      <c r="B19" s="605" t="s">
        <v>450</v>
      </c>
      <c r="C19" s="601" t="s">
        <v>38</v>
      </c>
      <c r="D19" s="576"/>
      <c r="E19" s="580">
        <f>SUMIF(Sheet3!$J$3:$J$48,LCTT!C19,Sheet3!$L$3:$L$48)</f>
        <v>195764758</v>
      </c>
      <c r="F19" s="624">
        <v>0</v>
      </c>
      <c r="G19" s="589"/>
    </row>
    <row r="20" spans="1:9" s="420" customFormat="1" ht="15" customHeight="1">
      <c r="A20" s="622" t="s">
        <v>405</v>
      </c>
      <c r="B20" s="605" t="s">
        <v>451</v>
      </c>
      <c r="C20" s="601" t="s">
        <v>273</v>
      </c>
      <c r="D20" s="576"/>
      <c r="E20" s="580">
        <f>SUMIF(Sheet3!$J$3:$J$48,LCTT!C20,Sheet3!$L$3:$L$48)</f>
        <v>-952542815</v>
      </c>
      <c r="F20" s="624">
        <v>-1672471783</v>
      </c>
      <c r="G20" s="590"/>
    </row>
    <row r="21" spans="1:9" s="593" customFormat="1" ht="15" customHeight="1">
      <c r="A21" s="625" t="s">
        <v>39</v>
      </c>
      <c r="B21" s="606"/>
      <c r="C21" s="581">
        <v>20</v>
      </c>
      <c r="D21" s="581"/>
      <c r="E21" s="582">
        <f>SUM(E14:E20)</f>
        <v>-1369828646</v>
      </c>
      <c r="F21" s="626">
        <f>SUM(F14:F20)</f>
        <v>-534949239</v>
      </c>
      <c r="G21" s="591"/>
      <c r="H21" s="592"/>
      <c r="I21" s="592"/>
    </row>
    <row r="22" spans="1:9" s="420" customFormat="1" ht="15" customHeight="1">
      <c r="A22" s="627" t="s">
        <v>40</v>
      </c>
      <c r="B22" s="607"/>
      <c r="C22" s="578"/>
      <c r="D22" s="578"/>
      <c r="E22" s="579"/>
      <c r="F22" s="628"/>
      <c r="G22" s="594"/>
    </row>
    <row r="23" spans="1:9" s="19" customFormat="1" ht="30" customHeight="1">
      <c r="A23" s="638" t="s">
        <v>443</v>
      </c>
      <c r="B23" s="637" t="s">
        <v>456</v>
      </c>
      <c r="C23" s="583">
        <v>21</v>
      </c>
      <c r="D23" s="583"/>
      <c r="E23" s="580">
        <f>SUMIF(Sheet3!$J$3:$J$48,LCTT!C23,Sheet3!$L$3:$L$48)</f>
        <v>0</v>
      </c>
      <c r="F23" s="623">
        <v>0</v>
      </c>
      <c r="G23" s="201"/>
    </row>
    <row r="24" spans="1:9" s="19" customFormat="1" ht="30" customHeight="1">
      <c r="A24" s="638" t="s">
        <v>444</v>
      </c>
      <c r="B24" s="637" t="s">
        <v>457</v>
      </c>
      <c r="C24" s="584">
        <v>22</v>
      </c>
      <c r="D24" s="98"/>
      <c r="E24" s="580">
        <f>SUMIF(Sheet3!$J$3:$J$48,LCTT!C24,Sheet3!$L$3:$L$48)</f>
        <v>81000000</v>
      </c>
      <c r="F24" s="624">
        <v>10642727261</v>
      </c>
      <c r="G24" s="201"/>
    </row>
    <row r="25" spans="1:9" s="19" customFormat="1" ht="15" customHeight="1">
      <c r="A25" s="638" t="s">
        <v>376</v>
      </c>
      <c r="B25" s="605" t="s">
        <v>458</v>
      </c>
      <c r="C25" s="584">
        <v>23</v>
      </c>
      <c r="D25" s="98"/>
      <c r="E25" s="580">
        <f>SUMIF(Sheet3!$J$3:$J$48,LCTT!C25,Sheet3!$L$3:$L$48)</f>
        <v>-8000000000</v>
      </c>
      <c r="F25" s="624"/>
      <c r="G25" s="201"/>
    </row>
    <row r="26" spans="1:9" s="19" customFormat="1" ht="15" customHeight="1">
      <c r="A26" s="638" t="s">
        <v>385</v>
      </c>
      <c r="B26" s="637" t="s">
        <v>459</v>
      </c>
      <c r="C26" s="584">
        <v>24</v>
      </c>
      <c r="D26" s="98"/>
      <c r="E26" s="580">
        <f>SUMIF(Sheet3!$J$3:$J$48,LCTT!C26,Sheet3!$L$3:$L$48)</f>
        <v>0</v>
      </c>
      <c r="F26" s="624">
        <v>19788406747</v>
      </c>
      <c r="G26" s="201"/>
    </row>
    <row r="27" spans="1:9" s="19" customFormat="1" ht="15" customHeight="1">
      <c r="A27" s="638" t="s">
        <v>448</v>
      </c>
      <c r="B27" s="605" t="s">
        <v>453</v>
      </c>
      <c r="C27" s="584">
        <v>25</v>
      </c>
      <c r="D27" s="98"/>
      <c r="E27" s="580">
        <f>SUMIF(Sheet3!$J$3:$J$48,LCTT!C27,Sheet3!$L$3:$L$48)</f>
        <v>-85117500</v>
      </c>
      <c r="F27" s="624"/>
      <c r="G27" s="201"/>
    </row>
    <row r="28" spans="1:9" s="19" customFormat="1" ht="15" customHeight="1">
      <c r="A28" s="622" t="s">
        <v>394</v>
      </c>
      <c r="B28" s="605" t="s">
        <v>454</v>
      </c>
      <c r="C28" s="584">
        <v>26</v>
      </c>
      <c r="D28" s="98"/>
      <c r="E28" s="580">
        <f>SUMIF(Sheet3!$J$3:$J$48,LCTT!C28,Sheet3!$L$3:$L$48)</f>
        <v>0</v>
      </c>
      <c r="F28" s="624"/>
      <c r="G28" s="201">
        <f>E29+G29</f>
        <v>2405286065</v>
      </c>
    </row>
    <row r="29" spans="1:9" s="19" customFormat="1" ht="15" customHeight="1">
      <c r="A29" s="622" t="s">
        <v>405</v>
      </c>
      <c r="B29" s="605" t="s">
        <v>455</v>
      </c>
      <c r="C29" s="584">
        <v>27</v>
      </c>
      <c r="D29" s="98"/>
      <c r="E29" s="580">
        <f>SUMIF(Sheet3!$J$3:$J$48,LCTT!C29,Sheet3!$L$3:$L$48)</f>
        <v>2320168565</v>
      </c>
      <c r="F29" s="624">
        <v>5430457970</v>
      </c>
      <c r="G29" s="201">
        <v>85117500</v>
      </c>
      <c r="H29" s="50">
        <f>E29-G29</f>
        <v>2235051065</v>
      </c>
    </row>
    <row r="30" spans="1:9" s="593" customFormat="1" ht="15" customHeight="1">
      <c r="A30" s="625" t="s">
        <v>41</v>
      </c>
      <c r="B30" s="606"/>
      <c r="C30" s="581">
        <v>30</v>
      </c>
      <c r="D30" s="581"/>
      <c r="E30" s="582">
        <f>SUM(E23:E29)</f>
        <v>-5683948935</v>
      </c>
      <c r="F30" s="626">
        <f>SUM(F23:F29)</f>
        <v>35861591978</v>
      </c>
      <c r="G30" s="595"/>
    </row>
    <row r="31" spans="1:9" s="420" customFormat="1" ht="15" customHeight="1">
      <c r="A31" s="627" t="s">
        <v>42</v>
      </c>
      <c r="B31" s="607"/>
      <c r="C31" s="578"/>
      <c r="D31" s="578"/>
      <c r="E31" s="579"/>
      <c r="F31" s="628"/>
    </row>
    <row r="32" spans="1:9" s="19" customFormat="1" ht="15" customHeight="1">
      <c r="A32" s="638" t="s">
        <v>443</v>
      </c>
      <c r="B32" s="637" t="s">
        <v>464</v>
      </c>
      <c r="C32" s="98">
        <v>31</v>
      </c>
      <c r="D32" s="98"/>
      <c r="E32" s="580">
        <f>SUMIF(Sheet3!$J$3:$J$48,LCTT!C32,Sheet3!$L$3:$L$48)</f>
        <v>0</v>
      </c>
      <c r="F32" s="629">
        <v>0</v>
      </c>
    </row>
    <row r="33" spans="1:14" s="19" customFormat="1" ht="30" customHeight="1">
      <c r="A33" s="638" t="s">
        <v>444</v>
      </c>
      <c r="B33" s="637" t="s">
        <v>465</v>
      </c>
      <c r="C33" s="98">
        <v>32</v>
      </c>
      <c r="D33" s="98"/>
      <c r="E33" s="580">
        <f>SUMIF(Sheet3!$J$3:$J$48,LCTT!C33,Sheet3!$L$3:$L$48)</f>
        <v>0</v>
      </c>
      <c r="F33" s="629"/>
    </row>
    <row r="34" spans="1:14" s="19" customFormat="1" ht="15" customHeight="1">
      <c r="A34" s="622" t="s">
        <v>376</v>
      </c>
      <c r="B34" s="605" t="s">
        <v>460</v>
      </c>
      <c r="C34" s="98">
        <v>33</v>
      </c>
      <c r="D34" s="98"/>
      <c r="E34" s="580">
        <f>SUMIF(Sheet3!$J$3:$J$48,LCTT!C34,Sheet3!$L$3:$L$48)</f>
        <v>0</v>
      </c>
      <c r="F34" s="629"/>
    </row>
    <row r="35" spans="1:14" s="19" customFormat="1" ht="15" customHeight="1">
      <c r="A35" s="622" t="s">
        <v>385</v>
      </c>
      <c r="B35" s="605" t="s">
        <v>461</v>
      </c>
      <c r="C35" s="98">
        <v>34</v>
      </c>
      <c r="D35" s="98"/>
      <c r="E35" s="580">
        <f>SUMIF(Sheet3!$J$3:$J$48,LCTT!C35,Sheet3!$L$3:$L$48)</f>
        <v>0</v>
      </c>
      <c r="F35" s="629"/>
    </row>
    <row r="36" spans="1:14" s="19" customFormat="1" ht="15" customHeight="1">
      <c r="A36" s="622" t="s">
        <v>448</v>
      </c>
      <c r="B36" s="605" t="s">
        <v>462</v>
      </c>
      <c r="C36" s="98">
        <v>35</v>
      </c>
      <c r="D36" s="98"/>
      <c r="E36" s="580">
        <f>SUMIF(Sheet3!$J$3:$J$48,LCTT!C36,Sheet3!$L$3:$L$48)</f>
        <v>0</v>
      </c>
      <c r="F36" s="629"/>
    </row>
    <row r="37" spans="1:14" s="19" customFormat="1" ht="15" customHeight="1">
      <c r="A37" s="622" t="s">
        <v>394</v>
      </c>
      <c r="B37" s="605" t="s">
        <v>463</v>
      </c>
      <c r="C37" s="584">
        <v>36</v>
      </c>
      <c r="D37" s="584"/>
      <c r="E37" s="580">
        <f>SUMIF(Sheet3!$J$3:$J$48,LCTT!C37,Sheet3!$L$3:$L$48)</f>
        <v>-16508700</v>
      </c>
      <c r="F37" s="624">
        <v>-58915820</v>
      </c>
      <c r="G37" s="62"/>
    </row>
    <row r="38" spans="1:14" s="593" customFormat="1" ht="15" customHeight="1">
      <c r="A38" s="625" t="s">
        <v>43</v>
      </c>
      <c r="B38" s="606"/>
      <c r="C38" s="581">
        <v>40</v>
      </c>
      <c r="D38" s="581"/>
      <c r="E38" s="582">
        <f>SUM(E32:E37)</f>
        <v>-16508700</v>
      </c>
      <c r="F38" s="626">
        <f>SUM(F32:F37)</f>
        <v>-58915820</v>
      </c>
      <c r="G38" s="595"/>
    </row>
    <row r="39" spans="1:14" s="420" customFormat="1" ht="15" customHeight="1">
      <c r="A39" s="627" t="s">
        <v>466</v>
      </c>
      <c r="B39" s="607"/>
      <c r="C39" s="585">
        <v>50</v>
      </c>
      <c r="D39" s="585"/>
      <c r="E39" s="586">
        <f>E38+E30+E21</f>
        <v>-7070286281</v>
      </c>
      <c r="F39" s="630">
        <f>F38+F30+F21</f>
        <v>35267726919</v>
      </c>
    </row>
    <row r="40" spans="1:14" s="420" customFormat="1" ht="15" customHeight="1">
      <c r="A40" s="627" t="s">
        <v>441</v>
      </c>
      <c r="B40" s="607"/>
      <c r="C40" s="585">
        <v>60</v>
      </c>
      <c r="D40" s="585"/>
      <c r="E40" s="586">
        <f>CDKT!G12</f>
        <v>80559474831</v>
      </c>
      <c r="F40" s="630">
        <v>2618571518</v>
      </c>
    </row>
    <row r="41" spans="1:14" s="420" customFormat="1" ht="15" customHeight="1">
      <c r="A41" s="631" t="s">
        <v>44</v>
      </c>
      <c r="B41" s="608"/>
      <c r="C41" s="587">
        <v>61</v>
      </c>
      <c r="D41" s="587"/>
      <c r="E41" s="207">
        <v>0</v>
      </c>
      <c r="F41" s="624">
        <v>0</v>
      </c>
      <c r="G41" s="376"/>
      <c r="H41" s="375"/>
    </row>
    <row r="42" spans="1:14" s="420" customFormat="1" ht="15" customHeight="1" thickBot="1">
      <c r="A42" s="632" t="s">
        <v>467</v>
      </c>
      <c r="B42" s="633"/>
      <c r="C42" s="634">
        <v>70</v>
      </c>
      <c r="D42" s="634" t="s">
        <v>555</v>
      </c>
      <c r="E42" s="635">
        <f>SUM(E39:E41)</f>
        <v>73489188550</v>
      </c>
      <c r="F42" s="636">
        <f>SUM(F39:F41)</f>
        <v>37886298437</v>
      </c>
      <c r="G42" s="440">
        <f>CDKT!D12</f>
        <v>73489188550</v>
      </c>
      <c r="H42" s="440">
        <f>G42-E42</f>
        <v>0</v>
      </c>
    </row>
    <row r="43" spans="1:14" s="2" customFormat="1" ht="3.75" customHeight="1" thickTop="1">
      <c r="A43" s="75"/>
      <c r="B43" s="75"/>
      <c r="C43" s="19"/>
      <c r="D43" s="20"/>
      <c r="E43" s="20"/>
      <c r="F43" s="20"/>
      <c r="G43" s="20"/>
      <c r="H43" s="20"/>
      <c r="I43" s="20"/>
      <c r="J43" s="80"/>
      <c r="L43" s="596"/>
      <c r="M43" s="80"/>
      <c r="N43" s="597"/>
    </row>
    <row r="44" spans="1:14" s="2" customFormat="1" ht="16.5">
      <c r="A44" s="19"/>
      <c r="B44" s="19"/>
      <c r="C44" s="19"/>
      <c r="D44" s="695" t="s">
        <v>319</v>
      </c>
      <c r="E44" s="695"/>
      <c r="F44" s="695"/>
      <c r="G44" s="76"/>
      <c r="H44" s="76"/>
      <c r="I44" s="76"/>
      <c r="J44" s="76"/>
      <c r="K44" s="76"/>
      <c r="L44" s="76"/>
      <c r="M44" s="76">
        <v>0</v>
      </c>
      <c r="N44" s="597"/>
    </row>
    <row r="45" spans="1:14" s="2" customFormat="1" ht="16.5">
      <c r="A45" s="445" t="s">
        <v>584</v>
      </c>
      <c r="B45" s="445"/>
      <c r="C45" s="1"/>
      <c r="D45" s="692" t="s">
        <v>31</v>
      </c>
      <c r="E45" s="692"/>
      <c r="F45" s="692"/>
      <c r="G45" s="56"/>
      <c r="H45" s="56"/>
      <c r="I45" s="56"/>
      <c r="J45" s="56"/>
      <c r="K45" s="56"/>
      <c r="L45" s="56"/>
      <c r="M45" s="56"/>
      <c r="N45" s="597"/>
    </row>
    <row r="46" spans="1:14" s="2" customFormat="1" ht="16.5">
      <c r="A46" s="19" t="s">
        <v>585</v>
      </c>
      <c r="B46" s="19"/>
      <c r="C46" s="19"/>
      <c r="D46" s="711" t="s">
        <v>32</v>
      </c>
      <c r="E46" s="711"/>
      <c r="F46" s="711"/>
      <c r="G46" s="73"/>
      <c r="H46" s="73"/>
      <c r="I46" s="73"/>
      <c r="J46" s="73"/>
      <c r="K46" s="73"/>
      <c r="L46" s="73"/>
      <c r="M46" s="73"/>
      <c r="N46" s="597"/>
    </row>
    <row r="47" spans="1:14">
      <c r="A47" s="19"/>
      <c r="B47" s="19"/>
      <c r="C47" s="19"/>
      <c r="D47" s="20"/>
      <c r="E47" s="59"/>
      <c r="F47" s="59"/>
    </row>
    <row r="48" spans="1:14">
      <c r="A48" s="19"/>
      <c r="B48" s="19"/>
      <c r="C48" s="19"/>
      <c r="D48" s="50"/>
      <c r="E48" s="59"/>
      <c r="F48" s="59"/>
    </row>
    <row r="49" spans="1:6" ht="0.75" customHeight="1">
      <c r="A49" s="19"/>
      <c r="B49" s="19"/>
      <c r="C49" s="19"/>
      <c r="D49" s="19"/>
      <c r="E49" s="59"/>
      <c r="F49" s="59"/>
    </row>
    <row r="50" spans="1:6">
      <c r="A50" s="19"/>
      <c r="B50" s="19"/>
      <c r="C50" s="19"/>
      <c r="D50" s="50"/>
      <c r="E50" s="20"/>
      <c r="F50" s="20"/>
    </row>
    <row r="51" spans="1:6">
      <c r="A51" s="19"/>
      <c r="B51" s="19"/>
      <c r="C51" s="19"/>
      <c r="D51" s="19"/>
      <c r="E51" s="20"/>
      <c r="F51" s="20"/>
    </row>
    <row r="52" spans="1:6">
      <c r="A52" s="445" t="s">
        <v>586</v>
      </c>
      <c r="B52" s="445"/>
      <c r="C52" s="19"/>
      <c r="D52" s="712" t="s">
        <v>426</v>
      </c>
      <c r="E52" s="712"/>
      <c r="F52" s="712"/>
    </row>
    <row r="53" spans="1:6">
      <c r="A53" s="75"/>
      <c r="B53" s="75"/>
      <c r="C53" s="19"/>
      <c r="D53" s="19"/>
      <c r="E53" s="20"/>
      <c r="F53" s="20"/>
    </row>
    <row r="54" spans="1:6">
      <c r="A54" s="75"/>
      <c r="B54" s="75"/>
      <c r="C54" s="19"/>
      <c r="D54" s="19"/>
      <c r="E54" s="20"/>
      <c r="F54" s="20"/>
    </row>
    <row r="55" spans="1:6">
      <c r="A55" s="75"/>
      <c r="B55" s="75"/>
      <c r="C55" s="19"/>
      <c r="D55" s="19"/>
      <c r="E55" s="20"/>
      <c r="F55" s="20"/>
    </row>
    <row r="56" spans="1:6">
      <c r="A56" s="75"/>
      <c r="B56" s="75"/>
      <c r="C56" s="19"/>
      <c r="D56" s="19"/>
      <c r="E56" s="20"/>
      <c r="F56" s="20"/>
    </row>
    <row r="57" spans="1:6">
      <c r="A57" s="75"/>
      <c r="B57" s="75"/>
      <c r="C57" s="19"/>
      <c r="D57" s="19"/>
      <c r="E57" s="20"/>
      <c r="F57" s="20"/>
    </row>
    <row r="58" spans="1:6">
      <c r="A58" s="75"/>
      <c r="B58" s="75"/>
      <c r="C58" s="19"/>
      <c r="D58" s="19"/>
      <c r="E58" s="20"/>
      <c r="F58" s="20"/>
    </row>
    <row r="59" spans="1:6">
      <c r="A59" s="75"/>
      <c r="B59" s="75"/>
      <c r="C59" s="19"/>
      <c r="D59" s="19"/>
      <c r="E59" s="20"/>
      <c r="F59" s="20"/>
    </row>
    <row r="60" spans="1:6">
      <c r="A60" s="75"/>
      <c r="B60" s="75"/>
      <c r="C60" s="19"/>
      <c r="D60" s="19"/>
      <c r="E60" s="20"/>
      <c r="F60" s="20"/>
    </row>
    <row r="61" spans="1:6">
      <c r="A61" s="77"/>
      <c r="B61" s="77"/>
      <c r="C61" s="709"/>
      <c r="D61" s="709"/>
      <c r="E61" s="709"/>
      <c r="F61" s="709"/>
    </row>
    <row r="62" spans="1:6">
      <c r="A62" s="78"/>
      <c r="B62" s="78"/>
      <c r="C62" s="79"/>
      <c r="D62" s="79"/>
      <c r="E62" s="710"/>
      <c r="F62" s="710"/>
    </row>
  </sheetData>
  <mergeCells count="14">
    <mergeCell ref="C61:F61"/>
    <mergeCell ref="E62:F62"/>
    <mergeCell ref="D44:F44"/>
    <mergeCell ref="D45:F45"/>
    <mergeCell ref="D46:F46"/>
    <mergeCell ref="D52:F52"/>
    <mergeCell ref="E10:F10"/>
    <mergeCell ref="B10:B11"/>
    <mergeCell ref="A10:A11"/>
    <mergeCell ref="C10:C11"/>
    <mergeCell ref="A5:F5"/>
    <mergeCell ref="A6:F6"/>
    <mergeCell ref="A7:F7"/>
    <mergeCell ref="D10:D11"/>
  </mergeCells>
  <conditionalFormatting sqref="E13:F42">
    <cfRule type="cellIs" dxfId="97" priority="1" stopIfTrue="1" operator="between">
      <formula>-0.5</formula>
      <formula>0.5</formula>
    </cfRule>
  </conditionalFormatting>
  <pageMargins left="0.47" right="0.196850393700787" top="0.31496062992126" bottom="0.15748031496063" header="0.118110236220472" footer="0.196850393700787"/>
  <pageSetup paperSize="9" scale="95" firstPageNumber="9" orientation="portrait" useFirstPageNumber="1" r:id="rId1"/>
  <headerFooter alignWithMargins="0">
    <oddFooter>&amp;C&amp;11&amp;P</oddFooter>
  </headerFooter>
</worksheet>
</file>

<file path=xl/worksheets/sheet5.xml><?xml version="1.0" encoding="utf-8"?>
<worksheet xmlns="http://schemas.openxmlformats.org/spreadsheetml/2006/main" xmlns:r="http://schemas.openxmlformats.org/officeDocument/2006/relationships">
  <dimension ref="A1:M53"/>
  <sheetViews>
    <sheetView topLeftCell="A36" workbookViewId="0">
      <selection activeCell="J48" sqref="J48"/>
    </sheetView>
  </sheetViews>
  <sheetFormatPr defaultRowHeight="17.25"/>
  <cols>
    <col min="4" max="4" width="16.875" style="47" customWidth="1"/>
    <col min="5" max="5" width="17.75" style="47" customWidth="1"/>
    <col min="7" max="7" width="15" bestFit="1" customWidth="1"/>
    <col min="8" max="8" width="15.75" bestFit="1" customWidth="1"/>
    <col min="11" max="11" width="16" bestFit="1" customWidth="1"/>
    <col min="12" max="12" width="16.75" bestFit="1" customWidth="1"/>
  </cols>
  <sheetData>
    <row r="1" spans="1:12">
      <c r="A1" t="s">
        <v>486</v>
      </c>
      <c r="J1" t="s">
        <v>494</v>
      </c>
    </row>
    <row r="2" spans="1:12" s="573" customFormat="1" ht="18">
      <c r="B2" s="573" t="s">
        <v>480</v>
      </c>
      <c r="D2" s="574" t="s">
        <v>492</v>
      </c>
      <c r="E2" s="574" t="s">
        <v>493</v>
      </c>
      <c r="G2" s="573" t="s">
        <v>480</v>
      </c>
      <c r="J2" s="571" t="s">
        <v>480</v>
      </c>
      <c r="K2" s="571"/>
      <c r="L2" s="571" t="s">
        <v>495</v>
      </c>
    </row>
    <row r="3" spans="1:12">
      <c r="C3" t="s">
        <v>468</v>
      </c>
      <c r="D3" s="47">
        <v>700000000</v>
      </c>
      <c r="E3" s="47">
        <v>20000000</v>
      </c>
      <c r="F3" t="s">
        <v>468</v>
      </c>
      <c r="H3" t="s">
        <v>491</v>
      </c>
      <c r="J3">
        <f t="shared" ref="J3:L4" si="0">B3</f>
        <v>0</v>
      </c>
      <c r="K3" t="str">
        <f t="shared" si="0"/>
        <v>113</v>
      </c>
      <c r="L3" s="48">
        <f t="shared" si="0"/>
        <v>700000000</v>
      </c>
    </row>
    <row r="4" spans="1:12">
      <c r="B4" s="575" t="s">
        <v>12</v>
      </c>
      <c r="C4" t="s">
        <v>469</v>
      </c>
      <c r="D4" s="47">
        <v>69818601</v>
      </c>
      <c r="E4" s="47">
        <v>31499311</v>
      </c>
      <c r="F4" t="s">
        <v>470</v>
      </c>
      <c r="G4" s="575" t="s">
        <v>14</v>
      </c>
      <c r="J4" t="str">
        <f t="shared" si="0"/>
        <v>01</v>
      </c>
      <c r="K4" t="str">
        <f t="shared" si="0"/>
        <v>131</v>
      </c>
      <c r="L4" s="48">
        <f t="shared" si="0"/>
        <v>69818601</v>
      </c>
    </row>
    <row r="5" spans="1:12">
      <c r="B5" s="575" t="s">
        <v>38</v>
      </c>
      <c r="C5" t="s">
        <v>471</v>
      </c>
      <c r="D5" s="47">
        <v>101250000</v>
      </c>
      <c r="E5" s="47">
        <v>81000000</v>
      </c>
      <c r="F5" t="s">
        <v>471</v>
      </c>
      <c r="G5" s="575" t="s">
        <v>273</v>
      </c>
      <c r="J5" t="str">
        <f t="shared" ref="J5:L8" si="1">B5</f>
        <v>06</v>
      </c>
      <c r="K5" t="str">
        <f t="shared" si="1"/>
        <v>138</v>
      </c>
      <c r="L5" s="48">
        <f t="shared" si="1"/>
        <v>101250000</v>
      </c>
    </row>
    <row r="6" spans="1:12">
      <c r="B6" s="575" t="s">
        <v>38</v>
      </c>
      <c r="C6" t="s">
        <v>472</v>
      </c>
      <c r="D6" s="47">
        <v>54400000</v>
      </c>
      <c r="E6" s="47">
        <v>107800000</v>
      </c>
      <c r="F6" t="s">
        <v>472</v>
      </c>
      <c r="G6" s="575" t="s">
        <v>273</v>
      </c>
      <c r="J6" t="str">
        <f t="shared" si="1"/>
        <v>06</v>
      </c>
      <c r="K6" t="str">
        <f t="shared" si="1"/>
        <v>141</v>
      </c>
      <c r="L6" s="48">
        <f t="shared" si="1"/>
        <v>54400000</v>
      </c>
    </row>
    <row r="7" spans="1:12">
      <c r="B7" s="575" t="s">
        <v>38</v>
      </c>
      <c r="C7" t="s">
        <v>474</v>
      </c>
      <c r="D7" s="47">
        <v>829265</v>
      </c>
      <c r="E7" s="47">
        <v>46352800</v>
      </c>
      <c r="F7" t="s">
        <v>473</v>
      </c>
      <c r="G7" s="575" t="s">
        <v>35</v>
      </c>
      <c r="J7" t="str">
        <f t="shared" si="1"/>
        <v>06</v>
      </c>
      <c r="K7" t="str">
        <f t="shared" si="1"/>
        <v>333</v>
      </c>
      <c r="L7" s="48">
        <f t="shared" si="1"/>
        <v>829265</v>
      </c>
    </row>
    <row r="8" spans="1:12">
      <c r="B8" s="575" t="s">
        <v>38</v>
      </c>
      <c r="C8" t="s">
        <v>476</v>
      </c>
      <c r="D8" s="47">
        <v>6450793</v>
      </c>
      <c r="E8" s="47">
        <v>98238431</v>
      </c>
      <c r="F8" t="s">
        <v>475</v>
      </c>
      <c r="G8" s="575" t="s">
        <v>35</v>
      </c>
      <c r="J8" t="str">
        <f t="shared" si="1"/>
        <v>06</v>
      </c>
      <c r="K8" t="str">
        <f t="shared" si="1"/>
        <v>338</v>
      </c>
      <c r="L8" s="48">
        <f t="shared" si="1"/>
        <v>6450793</v>
      </c>
    </row>
    <row r="9" spans="1:12">
      <c r="E9" s="47">
        <v>191660041</v>
      </c>
      <c r="F9" t="s">
        <v>476</v>
      </c>
      <c r="G9" s="575" t="s">
        <v>273</v>
      </c>
      <c r="J9">
        <f t="shared" ref="J9:J16" si="2">G3</f>
        <v>0</v>
      </c>
      <c r="K9" t="str">
        <f t="shared" ref="K9:K16" si="3">F3</f>
        <v>113</v>
      </c>
      <c r="L9" s="48">
        <f t="shared" ref="L9:L16" si="4">-E3</f>
        <v>-20000000</v>
      </c>
    </row>
    <row r="10" spans="1:12">
      <c r="E10" s="47">
        <v>16508700</v>
      </c>
      <c r="F10" t="s">
        <v>476</v>
      </c>
      <c r="G10" s="575" t="s">
        <v>498</v>
      </c>
      <c r="J10" t="str">
        <f t="shared" si="2"/>
        <v>02</v>
      </c>
      <c r="K10" t="str">
        <f t="shared" si="3"/>
        <v>133</v>
      </c>
      <c r="L10" s="48">
        <f t="shared" si="4"/>
        <v>-31499311</v>
      </c>
    </row>
    <row r="11" spans="1:12">
      <c r="E11" s="47">
        <v>12200000</v>
      </c>
      <c r="F11" t="s">
        <v>477</v>
      </c>
      <c r="G11" s="575" t="s">
        <v>273</v>
      </c>
      <c r="J11" t="str">
        <f t="shared" si="2"/>
        <v>07</v>
      </c>
      <c r="K11" t="str">
        <f t="shared" si="3"/>
        <v>138</v>
      </c>
      <c r="L11" s="48">
        <f t="shared" si="4"/>
        <v>-81000000</v>
      </c>
    </row>
    <row r="12" spans="1:12">
      <c r="E12" s="47">
        <v>63573040</v>
      </c>
      <c r="F12" t="s">
        <v>478</v>
      </c>
      <c r="G12" s="575" t="s">
        <v>35</v>
      </c>
      <c r="J12" t="str">
        <f t="shared" si="2"/>
        <v>07</v>
      </c>
      <c r="K12" t="str">
        <f t="shared" si="3"/>
        <v>141</v>
      </c>
      <c r="L12" s="48">
        <f t="shared" si="4"/>
        <v>-107800000</v>
      </c>
    </row>
    <row r="13" spans="1:12">
      <c r="E13" s="47">
        <v>262068639</v>
      </c>
      <c r="F13" t="s">
        <v>479</v>
      </c>
      <c r="G13" s="575" t="s">
        <v>35</v>
      </c>
      <c r="J13" t="str">
        <f t="shared" si="2"/>
        <v>03</v>
      </c>
      <c r="K13" t="str">
        <f t="shared" si="3"/>
        <v>331</v>
      </c>
      <c r="L13" s="48">
        <f t="shared" si="4"/>
        <v>-46352800</v>
      </c>
    </row>
    <row r="14" spans="1:12" s="571" customFormat="1" ht="18">
      <c r="D14" s="572">
        <f>SUM(D3:D13)</f>
        <v>932748659</v>
      </c>
      <c r="E14" s="572">
        <f>SUM(E3:E13)</f>
        <v>930900962</v>
      </c>
      <c r="J14" t="str">
        <f t="shared" si="2"/>
        <v>03</v>
      </c>
      <c r="K14" t="str">
        <f t="shared" si="3"/>
        <v>334</v>
      </c>
      <c r="L14" s="48">
        <f t="shared" si="4"/>
        <v>-98238431</v>
      </c>
    </row>
    <row r="15" spans="1:12">
      <c r="D15" s="47">
        <v>932748659</v>
      </c>
      <c r="E15" s="47">
        <v>930900962</v>
      </c>
      <c r="J15" t="str">
        <f t="shared" si="2"/>
        <v>07</v>
      </c>
      <c r="K15" t="str">
        <f t="shared" si="3"/>
        <v>338</v>
      </c>
      <c r="L15" s="48">
        <f t="shared" si="4"/>
        <v>-191660041</v>
      </c>
    </row>
    <row r="16" spans="1:12">
      <c r="D16" s="47">
        <f>D15-D14</f>
        <v>0</v>
      </c>
      <c r="E16" s="47">
        <f>E15-E14</f>
        <v>0</v>
      </c>
      <c r="J16" t="str">
        <f t="shared" si="2"/>
        <v>36</v>
      </c>
      <c r="K16" t="str">
        <f t="shared" si="3"/>
        <v>338</v>
      </c>
      <c r="L16" s="48">
        <f t="shared" si="4"/>
        <v>-16508700</v>
      </c>
    </row>
    <row r="17" spans="1:13">
      <c r="J17" t="str">
        <f>G11</f>
        <v>07</v>
      </c>
      <c r="K17" t="str">
        <f>F11</f>
        <v>353</v>
      </c>
      <c r="L17" s="48">
        <f>-E11</f>
        <v>-12200000</v>
      </c>
    </row>
    <row r="18" spans="1:13">
      <c r="J18" t="str">
        <f>G12</f>
        <v>03</v>
      </c>
      <c r="K18" t="str">
        <f>F12</f>
        <v>641</v>
      </c>
      <c r="L18" s="48">
        <f>-E12</f>
        <v>-63573040</v>
      </c>
    </row>
    <row r="19" spans="1:13">
      <c r="A19" t="s">
        <v>485</v>
      </c>
      <c r="C19" t="s">
        <v>468</v>
      </c>
      <c r="D19" s="47">
        <v>1539000000</v>
      </c>
      <c r="E19" s="47">
        <v>2219000000</v>
      </c>
      <c r="F19" t="s">
        <v>468</v>
      </c>
      <c r="G19" s="48"/>
      <c r="H19" t="s">
        <v>491</v>
      </c>
      <c r="J19" t="str">
        <f>G13</f>
        <v>03</v>
      </c>
      <c r="K19" t="str">
        <f>F13</f>
        <v>642</v>
      </c>
      <c r="L19" s="48">
        <f>-E13</f>
        <v>-262068639</v>
      </c>
    </row>
    <row r="20" spans="1:13">
      <c r="B20" s="575"/>
      <c r="C20" t="s">
        <v>481</v>
      </c>
      <c r="D20" s="47">
        <v>271173172237</v>
      </c>
      <c r="E20" s="47">
        <v>254504706594</v>
      </c>
      <c r="F20" t="s">
        <v>481</v>
      </c>
      <c r="G20" s="575"/>
      <c r="H20" s="48"/>
      <c r="J20">
        <f t="shared" ref="J20:L24" si="5">B19</f>
        <v>0</v>
      </c>
      <c r="K20" t="str">
        <f t="shared" si="5"/>
        <v>113</v>
      </c>
      <c r="L20" s="48">
        <f t="shared" si="5"/>
        <v>1539000000</v>
      </c>
    </row>
    <row r="21" spans="1:13">
      <c r="B21" s="575" t="s">
        <v>12</v>
      </c>
      <c r="C21" t="s">
        <v>469</v>
      </c>
      <c r="D21" s="47">
        <v>5845139884</v>
      </c>
      <c r="E21" s="47">
        <v>6992604</v>
      </c>
      <c r="F21" t="s">
        <v>469</v>
      </c>
      <c r="G21" s="575" t="s">
        <v>14</v>
      </c>
      <c r="J21">
        <f t="shared" si="5"/>
        <v>0</v>
      </c>
      <c r="K21" t="str">
        <f t="shared" si="5"/>
        <v>128</v>
      </c>
      <c r="L21" s="48">
        <f t="shared" si="5"/>
        <v>271173172237</v>
      </c>
    </row>
    <row r="22" spans="1:13">
      <c r="B22" s="575" t="s">
        <v>38</v>
      </c>
      <c r="C22" t="s">
        <v>471</v>
      </c>
      <c r="D22" s="47">
        <v>8730000</v>
      </c>
      <c r="E22" s="47">
        <v>14028794</v>
      </c>
      <c r="F22" t="s">
        <v>470</v>
      </c>
      <c r="G22" s="575" t="s">
        <v>14</v>
      </c>
      <c r="J22" t="str">
        <f t="shared" si="5"/>
        <v>01</v>
      </c>
      <c r="K22" t="str">
        <f t="shared" si="5"/>
        <v>131</v>
      </c>
      <c r="L22" s="48">
        <f t="shared" si="5"/>
        <v>5845139884</v>
      </c>
    </row>
    <row r="23" spans="1:13">
      <c r="B23" s="575" t="s">
        <v>533</v>
      </c>
      <c r="C23" t="s">
        <v>471</v>
      </c>
      <c r="D23" s="47">
        <v>81000000</v>
      </c>
      <c r="E23" s="47">
        <v>4000000</v>
      </c>
      <c r="F23" t="s">
        <v>471</v>
      </c>
      <c r="G23" s="575" t="s">
        <v>273</v>
      </c>
      <c r="J23" t="str">
        <f t="shared" si="5"/>
        <v>06</v>
      </c>
      <c r="K23" t="str">
        <f t="shared" si="5"/>
        <v>138</v>
      </c>
      <c r="L23" s="48">
        <f t="shared" si="5"/>
        <v>8730000</v>
      </c>
    </row>
    <row r="24" spans="1:13">
      <c r="B24" s="575" t="s">
        <v>38</v>
      </c>
      <c r="C24" t="s">
        <v>476</v>
      </c>
      <c r="D24" s="47">
        <v>24104700</v>
      </c>
      <c r="E24" s="47">
        <v>8000000000</v>
      </c>
      <c r="F24" t="s">
        <v>482</v>
      </c>
      <c r="G24" s="575" t="s">
        <v>497</v>
      </c>
      <c r="J24" t="str">
        <f t="shared" si="5"/>
        <v>22</v>
      </c>
      <c r="K24" t="str">
        <f t="shared" si="5"/>
        <v>138</v>
      </c>
      <c r="L24" s="48">
        <f t="shared" si="5"/>
        <v>81000000</v>
      </c>
    </row>
    <row r="25" spans="1:13">
      <c r="B25" s="575" t="s">
        <v>496</v>
      </c>
      <c r="C25" t="s">
        <v>483</v>
      </c>
      <c r="D25" s="47">
        <v>283018490</v>
      </c>
      <c r="E25" s="47">
        <v>5459650000</v>
      </c>
      <c r="F25" t="s">
        <v>473</v>
      </c>
      <c r="G25" s="575" t="s">
        <v>14</v>
      </c>
      <c r="J25" t="str">
        <f t="shared" ref="J25:L26" si="6">B24</f>
        <v>06</v>
      </c>
      <c r="K25" t="str">
        <f t="shared" si="6"/>
        <v>338</v>
      </c>
      <c r="L25" s="48">
        <f t="shared" si="6"/>
        <v>24104700</v>
      </c>
    </row>
    <row r="26" spans="1:13">
      <c r="E26" s="47">
        <v>259932872</v>
      </c>
      <c r="F26" t="s">
        <v>474</v>
      </c>
      <c r="G26" s="575" t="s">
        <v>273</v>
      </c>
      <c r="J26" t="str">
        <f t="shared" si="6"/>
        <v>27</v>
      </c>
      <c r="K26" t="str">
        <f t="shared" si="6"/>
        <v>515</v>
      </c>
      <c r="L26" s="48">
        <f t="shared" si="6"/>
        <v>283018490</v>
      </c>
    </row>
    <row r="27" spans="1:13">
      <c r="E27" s="47">
        <v>390026579</v>
      </c>
      <c r="F27" t="s">
        <v>475</v>
      </c>
      <c r="G27" s="575" t="s">
        <v>35</v>
      </c>
      <c r="J27" s="48">
        <f t="shared" ref="J27:J39" si="7">G19</f>
        <v>0</v>
      </c>
      <c r="K27" t="str">
        <f t="shared" ref="K27:K39" si="8">F19</f>
        <v>113</v>
      </c>
      <c r="L27" s="48">
        <f t="shared" ref="L27:L39" si="9">-E19</f>
        <v>-2219000000</v>
      </c>
    </row>
    <row r="28" spans="1:13">
      <c r="E28" s="47">
        <v>295118302</v>
      </c>
      <c r="F28" t="s">
        <v>476</v>
      </c>
      <c r="G28" s="575" t="s">
        <v>273</v>
      </c>
      <c r="J28" s="48">
        <f t="shared" si="7"/>
        <v>0</v>
      </c>
      <c r="K28" t="str">
        <f t="shared" si="8"/>
        <v>128</v>
      </c>
      <c r="L28" s="48">
        <f t="shared" si="9"/>
        <v>-254504706594</v>
      </c>
    </row>
    <row r="29" spans="1:13">
      <c r="E29" s="47">
        <v>811444</v>
      </c>
      <c r="F29" t="s">
        <v>478</v>
      </c>
      <c r="G29" s="575" t="s">
        <v>14</v>
      </c>
      <c r="J29" s="48" t="str">
        <f t="shared" si="7"/>
        <v>02</v>
      </c>
      <c r="K29" t="str">
        <f t="shared" si="8"/>
        <v>131</v>
      </c>
      <c r="L29" s="48">
        <f t="shared" si="9"/>
        <v>-6992604</v>
      </c>
    </row>
    <row r="30" spans="1:13">
      <c r="E30" s="47">
        <v>154767432</v>
      </c>
      <c r="F30" t="s">
        <v>479</v>
      </c>
      <c r="G30" s="575" t="s">
        <v>14</v>
      </c>
      <c r="J30" s="48" t="str">
        <f t="shared" si="7"/>
        <v>02</v>
      </c>
      <c r="K30" t="str">
        <f t="shared" si="8"/>
        <v>133</v>
      </c>
      <c r="L30" s="48">
        <f t="shared" si="9"/>
        <v>-14028794</v>
      </c>
    </row>
    <row r="31" spans="1:13">
      <c r="E31" s="47">
        <v>831600</v>
      </c>
      <c r="F31" t="s">
        <v>484</v>
      </c>
      <c r="G31" s="575" t="s">
        <v>273</v>
      </c>
      <c r="J31" s="48" t="str">
        <f t="shared" si="7"/>
        <v>07</v>
      </c>
      <c r="K31" t="str">
        <f t="shared" si="8"/>
        <v>138</v>
      </c>
      <c r="L31" s="48">
        <f t="shared" si="9"/>
        <v>-4000000</v>
      </c>
    </row>
    <row r="32" spans="1:13" s="571" customFormat="1" ht="18">
      <c r="D32" s="572">
        <f>SUM(D19:D31)</f>
        <v>278954165311</v>
      </c>
      <c r="E32" s="572">
        <f>SUM(E19:E31)</f>
        <v>271309866221</v>
      </c>
      <c r="J32" s="48" t="str">
        <f t="shared" si="7"/>
        <v>23</v>
      </c>
      <c r="K32" t="str">
        <f t="shared" si="8"/>
        <v>311</v>
      </c>
      <c r="L32" s="48">
        <f t="shared" si="9"/>
        <v>-8000000000</v>
      </c>
      <c r="M32"/>
    </row>
    <row r="33" spans="1:13" ht="18">
      <c r="D33" s="47">
        <v>278954165311</v>
      </c>
      <c r="E33" s="47">
        <v>271309866221</v>
      </c>
      <c r="J33" s="48" t="str">
        <f t="shared" si="7"/>
        <v>02</v>
      </c>
      <c r="K33" t="str">
        <f t="shared" si="8"/>
        <v>331</v>
      </c>
      <c r="L33" s="48">
        <f t="shared" si="9"/>
        <v>-5459650000</v>
      </c>
      <c r="M33" s="571"/>
    </row>
    <row r="34" spans="1:13">
      <c r="D34" s="47">
        <f>D33-D32</f>
        <v>0</v>
      </c>
      <c r="E34" s="47">
        <f>E33-E32</f>
        <v>0</v>
      </c>
      <c r="J34" s="48" t="str">
        <f t="shared" si="7"/>
        <v>07</v>
      </c>
      <c r="K34" t="str">
        <f t="shared" si="8"/>
        <v>333</v>
      </c>
      <c r="L34" s="48">
        <f t="shared" si="9"/>
        <v>-259932872</v>
      </c>
    </row>
    <row r="35" spans="1:13">
      <c r="J35" s="48" t="str">
        <f t="shared" si="7"/>
        <v>03</v>
      </c>
      <c r="K35" t="str">
        <f t="shared" si="8"/>
        <v>334</v>
      </c>
      <c r="L35" s="48">
        <f t="shared" si="9"/>
        <v>-390026579</v>
      </c>
    </row>
    <row r="36" spans="1:13">
      <c r="A36" t="s">
        <v>487</v>
      </c>
      <c r="B36" s="575" t="s">
        <v>12</v>
      </c>
      <c r="C36" t="s">
        <v>488</v>
      </c>
      <c r="D36" s="47">
        <v>20000000</v>
      </c>
      <c r="E36" s="47">
        <v>700000000</v>
      </c>
      <c r="F36" t="s">
        <v>488</v>
      </c>
      <c r="G36" s="575" t="s">
        <v>12</v>
      </c>
      <c r="H36" t="s">
        <v>491</v>
      </c>
      <c r="J36" s="48" t="str">
        <f t="shared" si="7"/>
        <v>07</v>
      </c>
      <c r="K36" t="str">
        <f t="shared" si="8"/>
        <v>338</v>
      </c>
      <c r="L36" s="48">
        <f t="shared" si="9"/>
        <v>-295118302</v>
      </c>
    </row>
    <row r="37" spans="1:13">
      <c r="B37" s="575" t="s">
        <v>12</v>
      </c>
      <c r="C37" t="s">
        <v>489</v>
      </c>
      <c r="D37" s="47">
        <v>2219000000</v>
      </c>
      <c r="E37" s="47">
        <v>1539000000</v>
      </c>
      <c r="F37" t="s">
        <v>489</v>
      </c>
      <c r="G37" s="575" t="s">
        <v>12</v>
      </c>
      <c r="H37" t="s">
        <v>491</v>
      </c>
      <c r="J37" s="48" t="str">
        <f t="shared" si="7"/>
        <v>02</v>
      </c>
      <c r="K37" t="str">
        <f t="shared" si="8"/>
        <v>641</v>
      </c>
      <c r="L37" s="48">
        <f t="shared" si="9"/>
        <v>-811444</v>
      </c>
    </row>
    <row r="38" spans="1:13" s="571" customFormat="1" ht="18">
      <c r="D38" s="572">
        <f>SUM(D36:D37)</f>
        <v>2239000000</v>
      </c>
      <c r="E38" s="572">
        <f>SUM(E36:E37)</f>
        <v>2239000000</v>
      </c>
      <c r="J38" s="48" t="str">
        <f t="shared" si="7"/>
        <v>02</v>
      </c>
      <c r="K38" t="str">
        <f t="shared" si="8"/>
        <v>642</v>
      </c>
      <c r="L38" s="48">
        <f t="shared" si="9"/>
        <v>-154767432</v>
      </c>
      <c r="M38"/>
    </row>
    <row r="39" spans="1:13" ht="18">
      <c r="D39" s="47">
        <v>2239000000</v>
      </c>
      <c r="E39" s="47">
        <v>2239000000</v>
      </c>
      <c r="J39" s="48" t="str">
        <f t="shared" si="7"/>
        <v>07</v>
      </c>
      <c r="K39" t="str">
        <f t="shared" si="8"/>
        <v>811</v>
      </c>
      <c r="L39" s="48">
        <f t="shared" si="9"/>
        <v>-831600</v>
      </c>
      <c r="M39" s="571"/>
    </row>
    <row r="40" spans="1:13">
      <c r="D40" s="47">
        <f>D39-D38</f>
        <v>0</v>
      </c>
      <c r="E40" s="47">
        <f>E39-E38</f>
        <v>0</v>
      </c>
      <c r="J40" s="48" t="str">
        <f t="shared" ref="J40:L41" si="10">B36</f>
        <v>01</v>
      </c>
      <c r="K40" t="str">
        <f t="shared" si="10"/>
        <v>111</v>
      </c>
      <c r="L40" s="48">
        <f t="shared" si="10"/>
        <v>20000000</v>
      </c>
    </row>
    <row r="41" spans="1:13">
      <c r="J41" s="48" t="str">
        <f t="shared" si="10"/>
        <v>01</v>
      </c>
      <c r="K41" t="str">
        <f t="shared" si="10"/>
        <v>112</v>
      </c>
      <c r="L41" s="48">
        <f t="shared" si="10"/>
        <v>2219000000</v>
      </c>
    </row>
    <row r="42" spans="1:13">
      <c r="A42" t="s">
        <v>490</v>
      </c>
      <c r="B42" s="575"/>
      <c r="C42" t="s">
        <v>489</v>
      </c>
      <c r="D42" s="47">
        <v>254504706594</v>
      </c>
      <c r="E42" s="47">
        <v>271173172237</v>
      </c>
      <c r="F42" t="s">
        <v>489</v>
      </c>
      <c r="G42" s="575"/>
      <c r="J42" t="str">
        <f>G36</f>
        <v>01</v>
      </c>
      <c r="K42" t="str">
        <f>F36</f>
        <v>111</v>
      </c>
      <c r="L42" s="48">
        <f>-E36</f>
        <v>-700000000</v>
      </c>
    </row>
    <row r="43" spans="1:13">
      <c r="B43" s="575"/>
      <c r="C43" t="s">
        <v>483</v>
      </c>
      <c r="D43" s="47">
        <v>85117500</v>
      </c>
      <c r="E43" s="47">
        <v>85117500</v>
      </c>
      <c r="F43" s="575"/>
      <c r="G43" s="575" t="s">
        <v>502</v>
      </c>
      <c r="J43" t="str">
        <f>G37</f>
        <v>01</v>
      </c>
      <c r="K43" t="str">
        <f>F37</f>
        <v>112</v>
      </c>
      <c r="L43" s="48">
        <f>-E37</f>
        <v>-1539000000</v>
      </c>
    </row>
    <row r="44" spans="1:13">
      <c r="B44" s="575" t="s">
        <v>496</v>
      </c>
      <c r="C44" t="s">
        <v>483</v>
      </c>
      <c r="D44" s="47">
        <v>2037150075</v>
      </c>
      <c r="G44" s="48"/>
      <c r="J44">
        <f t="shared" ref="J44:L46" si="11">B42</f>
        <v>0</v>
      </c>
      <c r="K44" s="48" t="str">
        <f t="shared" si="11"/>
        <v>112</v>
      </c>
      <c r="L44" s="48">
        <f t="shared" si="11"/>
        <v>254504706594</v>
      </c>
    </row>
    <row r="45" spans="1:13" ht="18">
      <c r="B45" s="571"/>
      <c r="C45" s="571"/>
      <c r="D45" s="572">
        <f>SUM(D42:D44)</f>
        <v>256626974169</v>
      </c>
      <c r="E45" s="572">
        <f>SUM(E42:E44)</f>
        <v>271258289737</v>
      </c>
      <c r="F45" s="571"/>
      <c r="J45">
        <f t="shared" si="11"/>
        <v>0</v>
      </c>
      <c r="K45" s="48" t="str">
        <f t="shared" si="11"/>
        <v>515</v>
      </c>
      <c r="L45" s="48">
        <f t="shared" si="11"/>
        <v>85117500</v>
      </c>
    </row>
    <row r="46" spans="1:13" ht="18">
      <c r="D46" s="47">
        <v>256541856669</v>
      </c>
      <c r="E46" s="47">
        <v>271173172237</v>
      </c>
      <c r="J46" t="str">
        <f t="shared" si="11"/>
        <v>27</v>
      </c>
      <c r="K46" s="48" t="str">
        <f t="shared" si="11"/>
        <v>515</v>
      </c>
      <c r="L46" s="48">
        <f t="shared" si="11"/>
        <v>2037150075</v>
      </c>
      <c r="M46" s="571"/>
    </row>
    <row r="47" spans="1:13">
      <c r="D47" s="47">
        <f>D46-D45</f>
        <v>-85117500</v>
      </c>
      <c r="E47" s="47">
        <f>E46-E45</f>
        <v>-85117500</v>
      </c>
      <c r="J47">
        <f>G42</f>
        <v>0</v>
      </c>
      <c r="K47" t="str">
        <f>F42</f>
        <v>112</v>
      </c>
      <c r="L47" s="48">
        <f>-E42</f>
        <v>-271173172237</v>
      </c>
    </row>
    <row r="48" spans="1:13">
      <c r="J48" t="str">
        <f>G43</f>
        <v>25</v>
      </c>
      <c r="K48">
        <f>F43</f>
        <v>0</v>
      </c>
      <c r="L48" s="48">
        <f>-E43</f>
        <v>-85117500</v>
      </c>
    </row>
    <row r="49" spans="12:13" ht="18">
      <c r="L49" s="577">
        <f>SUM(L3:L47)</f>
        <v>-6900051281</v>
      </c>
    </row>
    <row r="50" spans="12:13">
      <c r="L50" s="48">
        <f>D15-E15+D33-E33+D39-E39+D45-E45</f>
        <v>-6985168781</v>
      </c>
    </row>
    <row r="51" spans="12:13">
      <c r="L51" s="48">
        <f>L50-L49</f>
        <v>-85117500</v>
      </c>
    </row>
    <row r="52" spans="12:13">
      <c r="L52">
        <f>LCTT!E39</f>
        <v>-7070286281</v>
      </c>
    </row>
    <row r="53" spans="12:13">
      <c r="L53" s="48">
        <f>L52-L50</f>
        <v>-85117500</v>
      </c>
      <c r="M53" t="s">
        <v>499</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X54"/>
  <sheetViews>
    <sheetView showGridLines="0" view="pageBreakPreview" topLeftCell="A37" zoomScaleSheetLayoutView="100" workbookViewId="0">
      <selection activeCell="H82" sqref="H82"/>
    </sheetView>
  </sheetViews>
  <sheetFormatPr defaultRowHeight="15.75"/>
  <cols>
    <col min="1" max="1" width="2.875" style="285" customWidth="1"/>
    <col min="2" max="2" width="18.5" style="285" customWidth="1"/>
    <col min="3" max="3" width="12.125" style="150" customWidth="1"/>
    <col min="4" max="4" width="14.125" style="150" customWidth="1"/>
    <col min="5" max="5" width="0.25" style="150" customWidth="1"/>
    <col min="6" max="6" width="13.125" style="150" customWidth="1"/>
    <col min="7" max="7" width="0.25" style="150" customWidth="1"/>
    <col min="8" max="8" width="14.375" style="157" customWidth="1"/>
    <col min="9" max="9" width="1.125" style="157" customWidth="1"/>
    <col min="10" max="10" width="14.125" style="157" customWidth="1"/>
    <col min="11" max="11" width="16.375" style="319" bestFit="1" customWidth="1"/>
    <col min="12" max="12" width="15.25" style="319" bestFit="1" customWidth="1"/>
    <col min="13" max="13" width="15.75" style="320" bestFit="1" customWidth="1"/>
    <col min="14" max="14" width="15.375" style="319" bestFit="1" customWidth="1"/>
    <col min="15" max="15" width="12" style="321" bestFit="1" customWidth="1"/>
    <col min="16" max="16" width="10.5" style="150" bestFit="1" customWidth="1"/>
    <col min="17" max="16384" width="9" style="150"/>
  </cols>
  <sheetData>
    <row r="1" spans="1:15" ht="17.25">
      <c r="A1" s="284" t="s">
        <v>320</v>
      </c>
      <c r="J1" s="7"/>
    </row>
    <row r="2" spans="1:15" ht="17.25" customHeight="1">
      <c r="A2" s="286" t="s">
        <v>321</v>
      </c>
    </row>
    <row r="3" spans="1:15" ht="6.75" customHeight="1">
      <c r="A3" s="287"/>
      <c r="B3" s="287"/>
      <c r="C3" s="9"/>
      <c r="D3" s="9"/>
      <c r="E3" s="9"/>
      <c r="F3" s="9"/>
      <c r="G3" s="9"/>
      <c r="H3" s="159"/>
      <c r="I3" s="159"/>
      <c r="J3" s="159"/>
    </row>
    <row r="4" spans="1:15" ht="3.75" customHeight="1">
      <c r="C4" s="16"/>
      <c r="D4" s="16"/>
      <c r="E4" s="16"/>
      <c r="F4" s="16"/>
      <c r="G4" s="16"/>
      <c r="H4" s="160"/>
      <c r="I4" s="160"/>
      <c r="J4" s="160"/>
    </row>
    <row r="5" spans="1:15" ht="20.25">
      <c r="A5" s="693" t="s">
        <v>151</v>
      </c>
      <c r="B5" s="693"/>
      <c r="C5" s="693"/>
      <c r="D5" s="693"/>
      <c r="E5" s="693"/>
      <c r="F5" s="693"/>
      <c r="G5" s="693"/>
      <c r="H5" s="693"/>
      <c r="I5" s="693"/>
      <c r="J5" s="693"/>
    </row>
    <row r="6" spans="1:15">
      <c r="A6" s="694" t="s">
        <v>544</v>
      </c>
      <c r="B6" s="694"/>
      <c r="C6" s="694"/>
      <c r="D6" s="694"/>
      <c r="E6" s="694"/>
      <c r="F6" s="694"/>
      <c r="G6" s="694"/>
      <c r="H6" s="694"/>
      <c r="I6" s="694"/>
      <c r="J6" s="694"/>
    </row>
    <row r="7" spans="1:15" ht="3.75" customHeight="1">
      <c r="A7" s="288"/>
      <c r="B7" s="288"/>
      <c r="C7" s="161"/>
      <c r="D7" s="161"/>
      <c r="E7" s="161"/>
      <c r="F7" s="161"/>
      <c r="G7" s="161"/>
      <c r="H7" s="161"/>
      <c r="I7" s="161"/>
      <c r="J7" s="161"/>
    </row>
    <row r="8" spans="1:15" ht="31.5" customHeight="1">
      <c r="A8" s="716" t="s">
        <v>152</v>
      </c>
      <c r="B8" s="716"/>
      <c r="C8" s="716"/>
      <c r="D8" s="716"/>
      <c r="E8" s="716"/>
      <c r="F8" s="716"/>
      <c r="G8" s="716"/>
      <c r="H8" s="716"/>
      <c r="I8" s="716"/>
      <c r="J8" s="716"/>
    </row>
    <row r="9" spans="1:15" ht="3.75" customHeight="1">
      <c r="A9" s="284" t="s">
        <v>153</v>
      </c>
      <c r="B9" s="289"/>
      <c r="C9" s="162"/>
      <c r="D9" s="162"/>
      <c r="E9" s="162"/>
      <c r="F9" s="154"/>
      <c r="G9" s="154"/>
      <c r="H9" s="162"/>
      <c r="I9" s="162"/>
      <c r="J9" s="162"/>
    </row>
    <row r="10" spans="1:15" ht="17.25">
      <c r="A10" s="289"/>
      <c r="B10" s="289"/>
      <c r="C10" s="162"/>
      <c r="D10" s="162"/>
      <c r="E10" s="162"/>
      <c r="F10" s="154"/>
      <c r="G10" s="154"/>
      <c r="H10" s="162"/>
      <c r="I10" s="162"/>
      <c r="J10" s="163" t="s">
        <v>0</v>
      </c>
    </row>
    <row r="11" spans="1:15" ht="3.75" customHeight="1">
      <c r="A11" s="289"/>
      <c r="B11" s="289"/>
      <c r="C11" s="162"/>
      <c r="D11" s="162"/>
      <c r="E11" s="162"/>
      <c r="F11" s="154"/>
      <c r="G11" s="154"/>
      <c r="H11" s="162"/>
      <c r="I11" s="162"/>
      <c r="J11" s="163"/>
    </row>
    <row r="12" spans="1:15">
      <c r="A12" s="284" t="s">
        <v>154</v>
      </c>
      <c r="B12" s="290"/>
      <c r="C12" s="19"/>
      <c r="D12" s="164"/>
      <c r="E12" s="164"/>
      <c r="F12" s="19"/>
      <c r="G12" s="19"/>
      <c r="H12" s="165" t="s">
        <v>48</v>
      </c>
      <c r="I12" s="166"/>
      <c r="J12" s="165" t="s">
        <v>51</v>
      </c>
    </row>
    <row r="13" spans="1:15">
      <c r="A13" s="284" t="s">
        <v>229</v>
      </c>
      <c r="B13" s="290"/>
      <c r="C13" s="19"/>
      <c r="D13" s="164"/>
      <c r="E13" s="164"/>
      <c r="F13" s="19"/>
      <c r="G13" s="19"/>
      <c r="H13" s="113">
        <v>21897483</v>
      </c>
      <c r="I13" s="111"/>
      <c r="J13" s="113">
        <v>20049786</v>
      </c>
      <c r="O13" s="322"/>
    </row>
    <row r="14" spans="1:15">
      <c r="A14" s="316" t="s">
        <v>274</v>
      </c>
      <c r="B14" s="290"/>
      <c r="C14" s="49"/>
      <c r="D14" s="49"/>
      <c r="E14" s="49"/>
      <c r="F14" s="19"/>
      <c r="G14" s="19"/>
      <c r="H14" s="113">
        <f>SUM(H15:H18)</f>
        <v>8232239088</v>
      </c>
      <c r="I14" s="72"/>
      <c r="J14" s="113">
        <f>SUM(J15:J18)</f>
        <v>587939998</v>
      </c>
      <c r="O14" s="322"/>
    </row>
    <row r="15" spans="1:15">
      <c r="A15" s="291"/>
      <c r="B15" s="291" t="s">
        <v>323</v>
      </c>
      <c r="C15" s="49"/>
      <c r="D15" s="49"/>
      <c r="E15" s="49"/>
      <c r="F15" s="19"/>
      <c r="G15" s="19"/>
      <c r="H15" s="49">
        <v>119408288</v>
      </c>
      <c r="I15" s="72"/>
      <c r="J15" s="49">
        <v>460897362</v>
      </c>
      <c r="O15" s="323"/>
    </row>
    <row r="16" spans="1:15">
      <c r="A16" s="291"/>
      <c r="B16" s="291" t="s">
        <v>324</v>
      </c>
      <c r="C16" s="49"/>
      <c r="D16" s="49"/>
      <c r="E16" s="49"/>
      <c r="F16" s="19"/>
      <c r="G16" s="19"/>
      <c r="H16" s="49">
        <v>110652437</v>
      </c>
      <c r="I16" s="72"/>
      <c r="J16" s="49">
        <v>47998330</v>
      </c>
      <c r="O16" s="323"/>
    </row>
    <row r="17" spans="1:20">
      <c r="A17" s="291"/>
      <c r="B17" s="291" t="s">
        <v>325</v>
      </c>
      <c r="C17" s="49"/>
      <c r="D17" s="49"/>
      <c r="E17" s="49"/>
      <c r="F17" s="19"/>
      <c r="G17" s="19"/>
      <c r="H17" s="49">
        <v>7991931058</v>
      </c>
      <c r="I17" s="72"/>
      <c r="J17" s="49">
        <v>2658215</v>
      </c>
      <c r="O17" s="323"/>
      <c r="P17" s="167"/>
      <c r="Q17" s="168"/>
    </row>
    <row r="18" spans="1:20" s="177" customFormat="1">
      <c r="A18" s="173"/>
      <c r="B18" s="173" t="s">
        <v>326</v>
      </c>
      <c r="C18" s="124"/>
      <c r="D18" s="124"/>
      <c r="E18" s="124"/>
      <c r="F18" s="123"/>
      <c r="G18" s="123"/>
      <c r="H18" s="124">
        <v>10247305</v>
      </c>
      <c r="I18" s="122"/>
      <c r="J18" s="124">
        <v>76386091</v>
      </c>
      <c r="K18" s="319"/>
      <c r="L18" s="319"/>
      <c r="M18" s="320"/>
      <c r="N18" s="319"/>
      <c r="O18" s="424"/>
      <c r="P18" s="425"/>
      <c r="Q18" s="426"/>
    </row>
    <row r="19" spans="1:20" ht="16.5" customHeight="1">
      <c r="A19" s="284" t="s">
        <v>228</v>
      </c>
      <c r="B19" s="290"/>
      <c r="C19" s="49"/>
      <c r="D19" s="49"/>
      <c r="E19" s="49"/>
      <c r="F19" s="19"/>
      <c r="G19" s="19"/>
      <c r="H19" s="113">
        <f>SUM(H20:H20)</f>
        <v>65235051979</v>
      </c>
      <c r="I19" s="111"/>
      <c r="J19" s="113">
        <f>SUM(J20:J20)</f>
        <v>79951485047</v>
      </c>
      <c r="L19" s="325"/>
      <c r="M19" s="324"/>
      <c r="N19" s="324"/>
      <c r="O19" s="326"/>
      <c r="P19" s="168"/>
      <c r="Q19" s="168"/>
    </row>
    <row r="20" spans="1:20" s="451" customFormat="1" ht="30" customHeight="1">
      <c r="A20" s="446"/>
      <c r="B20" s="717" t="s">
        <v>327</v>
      </c>
      <c r="C20" s="717"/>
      <c r="D20" s="717"/>
      <c r="E20" s="717"/>
      <c r="F20" s="717"/>
      <c r="G20" s="343"/>
      <c r="H20" s="447">
        <v>65235051979</v>
      </c>
      <c r="I20" s="448"/>
      <c r="J20" s="447">
        <v>79951485047</v>
      </c>
      <c r="K20" s="449"/>
      <c r="L20" s="449"/>
      <c r="M20" s="449"/>
      <c r="N20" s="449"/>
      <c r="O20" s="450"/>
    </row>
    <row r="21" spans="1:20" s="443" customFormat="1" ht="15" customHeight="1" thickBot="1">
      <c r="A21" s="434"/>
      <c r="B21" s="435" t="s">
        <v>155</v>
      </c>
      <c r="C21" s="436"/>
      <c r="D21" s="437"/>
      <c r="E21" s="437"/>
      <c r="F21" s="420"/>
      <c r="G21" s="420"/>
      <c r="H21" s="438">
        <f>H13+H19+H14</f>
        <v>73489188550</v>
      </c>
      <c r="I21" s="436"/>
      <c r="J21" s="438">
        <f>J13+J19+J14</f>
        <v>80559474831</v>
      </c>
      <c r="K21" s="439">
        <f>CDKT!D12</f>
        <v>73489188550</v>
      </c>
      <c r="L21" s="439">
        <f>CDKT!G12</f>
        <v>80559474831</v>
      </c>
      <c r="M21" s="440"/>
      <c r="N21" s="441"/>
      <c r="O21" s="442"/>
    </row>
    <row r="22" spans="1:20" ht="16.5" thickTop="1">
      <c r="A22" s="284"/>
      <c r="B22" s="290"/>
      <c r="C22" s="111"/>
      <c r="D22" s="49"/>
      <c r="E22" s="49"/>
      <c r="F22" s="19"/>
      <c r="G22" s="19"/>
      <c r="H22" s="111"/>
      <c r="I22" s="111"/>
      <c r="J22" s="111"/>
      <c r="K22" s="327">
        <f>K21-H21</f>
        <v>0</v>
      </c>
      <c r="L22" s="327">
        <f>L21-J21</f>
        <v>0</v>
      </c>
    </row>
    <row r="23" spans="1:20">
      <c r="A23" s="284" t="s">
        <v>329</v>
      </c>
      <c r="B23" s="284" t="s">
        <v>328</v>
      </c>
      <c r="C23" s="111"/>
      <c r="D23" s="49"/>
      <c r="E23" s="49"/>
      <c r="F23" s="19"/>
      <c r="G23" s="19"/>
      <c r="H23" s="165" t="s">
        <v>48</v>
      </c>
      <c r="I23" s="166"/>
      <c r="J23" s="165" t="s">
        <v>51</v>
      </c>
      <c r="K23" s="327"/>
      <c r="L23" s="327"/>
    </row>
    <row r="24" spans="1:20">
      <c r="A24" s="284"/>
      <c r="B24" s="316" t="s">
        <v>330</v>
      </c>
      <c r="C24" s="111"/>
      <c r="D24" s="113"/>
      <c r="E24" s="113"/>
      <c r="F24" s="299"/>
      <c r="G24" s="19"/>
      <c r="H24" s="111"/>
      <c r="I24" s="111"/>
      <c r="J24" s="111"/>
      <c r="K24" s="327"/>
      <c r="L24" s="327"/>
    </row>
    <row r="25" spans="1:20" ht="31.5" customHeight="1">
      <c r="A25" s="284"/>
      <c r="B25" s="717" t="s">
        <v>331</v>
      </c>
      <c r="C25" s="717"/>
      <c r="D25" s="717"/>
      <c r="E25" s="717"/>
      <c r="F25" s="717"/>
      <c r="G25" s="19"/>
      <c r="H25" s="448">
        <v>1176367500</v>
      </c>
      <c r="I25" s="448">
        <v>1091250000</v>
      </c>
      <c r="J25" s="448">
        <v>1091250000</v>
      </c>
      <c r="K25" s="327">
        <f>H25-J25</f>
        <v>85117500</v>
      </c>
      <c r="L25" s="327"/>
    </row>
    <row r="26" spans="1:20" ht="16.5" thickBot="1">
      <c r="A26" s="284"/>
      <c r="B26" s="350" t="s">
        <v>155</v>
      </c>
      <c r="C26" s="111"/>
      <c r="D26" s="113"/>
      <c r="E26" s="113"/>
      <c r="F26" s="111"/>
      <c r="G26" s="1"/>
      <c r="H26" s="169">
        <f>SUM(H25)</f>
        <v>1176367500</v>
      </c>
      <c r="I26" s="111"/>
      <c r="J26" s="169">
        <f>SUM(J25)</f>
        <v>1091250000</v>
      </c>
      <c r="K26" s="327">
        <f>CDKT!D15</f>
        <v>1176367500</v>
      </c>
      <c r="L26" s="327">
        <f>CDKT!G15</f>
        <v>1091250000</v>
      </c>
    </row>
    <row r="27" spans="1:20" ht="16.5" thickTop="1">
      <c r="A27" s="284"/>
      <c r="B27" s="290"/>
      <c r="C27" s="111"/>
      <c r="D27" s="49"/>
      <c r="E27" s="49"/>
      <c r="F27" s="19"/>
      <c r="G27" s="19"/>
      <c r="H27" s="111"/>
      <c r="I27" s="111"/>
      <c r="J27" s="111"/>
      <c r="K27" s="327">
        <f>K26-H25</f>
        <v>0</v>
      </c>
      <c r="L27" s="327">
        <f>L26-J25</f>
        <v>0</v>
      </c>
    </row>
    <row r="28" spans="1:20" ht="16.5" customHeight="1">
      <c r="A28" s="284" t="s">
        <v>334</v>
      </c>
      <c r="B28" s="290"/>
      <c r="C28" s="111"/>
      <c r="D28" s="49"/>
      <c r="E28" s="49"/>
      <c r="G28" s="304"/>
      <c r="H28" s="165" t="s">
        <v>48</v>
      </c>
      <c r="I28" s="166"/>
      <c r="J28" s="165" t="s">
        <v>51</v>
      </c>
    </row>
    <row r="29" spans="1:20" s="299" customFormat="1" ht="16.5" customHeight="1">
      <c r="B29" s="173" t="s">
        <v>332</v>
      </c>
      <c r="H29" s="113">
        <f>SUM(H30:H37)</f>
        <v>36033898929</v>
      </c>
      <c r="I29" s="111"/>
      <c r="J29" s="113">
        <f>SUM(J30:J37)</f>
        <v>36260521568</v>
      </c>
      <c r="K29" s="327"/>
      <c r="L29" s="327"/>
      <c r="M29" s="317"/>
      <c r="N29" s="327"/>
      <c r="O29" s="328"/>
    </row>
    <row r="30" spans="1:20" s="299" customFormat="1" ht="16.5" customHeight="1">
      <c r="B30" s="563" t="s">
        <v>435</v>
      </c>
      <c r="C30" s="456"/>
      <c r="F30" s="150"/>
      <c r="H30" s="49">
        <v>27855320000</v>
      </c>
      <c r="I30" s="72"/>
      <c r="J30" s="49">
        <v>27915320000</v>
      </c>
      <c r="K30" s="150" t="s">
        <v>436</v>
      </c>
      <c r="L30" s="327"/>
      <c r="M30" s="317"/>
      <c r="N30" s="327"/>
      <c r="O30" s="328"/>
    </row>
    <row r="31" spans="1:20" s="299" customFormat="1" ht="16.5" customHeight="1">
      <c r="B31" s="563" t="s">
        <v>428</v>
      </c>
      <c r="C31" s="456"/>
      <c r="H31" s="49">
        <v>297747182</v>
      </c>
      <c r="I31" s="72"/>
      <c r="J31" s="49">
        <v>297747182</v>
      </c>
      <c r="K31" s="150" t="s">
        <v>436</v>
      </c>
      <c r="L31" s="327"/>
      <c r="M31" s="317"/>
      <c r="N31" s="327"/>
      <c r="O31" s="328"/>
    </row>
    <row r="32" spans="1:20" s="299" customFormat="1" ht="16.5" customHeight="1">
      <c r="B32" s="563" t="s">
        <v>429</v>
      </c>
      <c r="C32" s="456"/>
      <c r="H32" s="49">
        <v>561919900</v>
      </c>
      <c r="I32" s="72"/>
      <c r="J32" s="49">
        <v>561919900</v>
      </c>
      <c r="K32" s="150" t="s">
        <v>436</v>
      </c>
      <c r="L32" s="713" t="s">
        <v>438</v>
      </c>
      <c r="M32" s="713"/>
      <c r="N32" s="713"/>
      <c r="O32" s="713"/>
      <c r="P32" s="713"/>
      <c r="Q32" s="713"/>
      <c r="R32" s="713"/>
      <c r="S32" s="713"/>
      <c r="T32" s="713"/>
    </row>
    <row r="33" spans="1:20" s="299" customFormat="1" ht="16.5" customHeight="1">
      <c r="B33" s="563" t="s">
        <v>430</v>
      </c>
      <c r="C33" s="456"/>
      <c r="H33" s="49">
        <v>208963377</v>
      </c>
      <c r="I33" s="72"/>
      <c r="J33" s="49">
        <v>208963377</v>
      </c>
      <c r="K33" s="150" t="s">
        <v>436</v>
      </c>
      <c r="L33" s="564"/>
      <c r="M33" s="564"/>
      <c r="N33" s="564"/>
      <c r="O33" s="564"/>
      <c r="P33" s="564"/>
      <c r="Q33" s="1"/>
      <c r="R33" s="111"/>
      <c r="S33" s="111"/>
      <c r="T33" s="111"/>
    </row>
    <row r="34" spans="1:20" s="299" customFormat="1" ht="16.5" customHeight="1">
      <c r="B34" s="563" t="s">
        <v>431</v>
      </c>
      <c r="C34" s="456"/>
      <c r="H34" s="49">
        <v>1194873000</v>
      </c>
      <c r="I34" s="72"/>
      <c r="J34" s="49">
        <v>1194873000</v>
      </c>
      <c r="K34" s="150" t="s">
        <v>436</v>
      </c>
      <c r="L34" s="713" t="s">
        <v>439</v>
      </c>
      <c r="M34" s="713"/>
      <c r="N34" s="713"/>
      <c r="O34" s="713"/>
      <c r="P34" s="713"/>
      <c r="Q34" s="714"/>
      <c r="R34" s="714"/>
      <c r="S34" s="714"/>
      <c r="T34" s="714"/>
    </row>
    <row r="35" spans="1:20" s="299" customFormat="1" ht="16.5" customHeight="1">
      <c r="B35" s="563" t="s">
        <v>432</v>
      </c>
      <c r="C35" s="562"/>
      <c r="H35" s="49">
        <v>5244787675</v>
      </c>
      <c r="I35" s="72"/>
      <c r="J35" s="49">
        <v>5292787675</v>
      </c>
      <c r="K35" s="150" t="s">
        <v>437</v>
      </c>
      <c r="L35" s="327"/>
      <c r="M35" s="317"/>
      <c r="N35" s="327"/>
      <c r="O35" s="328"/>
    </row>
    <row r="36" spans="1:20" s="299" customFormat="1" ht="16.5" customHeight="1">
      <c r="B36" s="563" t="s">
        <v>433</v>
      </c>
      <c r="C36" s="456"/>
      <c r="H36" s="49">
        <v>653760775</v>
      </c>
      <c r="I36" s="72"/>
      <c r="J36" s="49">
        <v>776760775</v>
      </c>
      <c r="K36" s="150" t="s">
        <v>437</v>
      </c>
      <c r="L36" s="327"/>
      <c r="M36" s="317"/>
      <c r="N36" s="327"/>
      <c r="O36" s="328"/>
    </row>
    <row r="37" spans="1:20" s="299" customFormat="1" ht="16.5" customHeight="1">
      <c r="B37" s="563" t="s">
        <v>434</v>
      </c>
      <c r="C37" s="456"/>
      <c r="H37" s="49">
        <v>16527020</v>
      </c>
      <c r="I37" s="72"/>
      <c r="J37" s="49">
        <v>12149659</v>
      </c>
      <c r="K37" s="327"/>
      <c r="L37" s="327"/>
      <c r="M37" s="317"/>
      <c r="N37" s="327"/>
      <c r="O37" s="328"/>
    </row>
    <row r="38" spans="1:20" s="299" customFormat="1" ht="16.5" customHeight="1" thickBot="1">
      <c r="A38" s="351"/>
      <c r="B38" s="350" t="s">
        <v>155</v>
      </c>
      <c r="C38" s="111"/>
      <c r="D38" s="113"/>
      <c r="E38" s="113"/>
      <c r="F38" s="111"/>
      <c r="G38" s="1"/>
      <c r="H38" s="169">
        <f>H29</f>
        <v>36033898929</v>
      </c>
      <c r="I38" s="111"/>
      <c r="J38" s="169">
        <f>J29</f>
        <v>36260521568</v>
      </c>
      <c r="K38" s="327">
        <f>CDKT!D20</f>
        <v>36033898929</v>
      </c>
      <c r="L38" s="327">
        <f>CDKT!G20</f>
        <v>36260521568</v>
      </c>
      <c r="M38" s="317"/>
      <c r="N38" s="327"/>
      <c r="O38" s="328"/>
    </row>
    <row r="39" spans="1:20" s="299" customFormat="1" ht="10.5" customHeight="1" thickTop="1">
      <c r="A39" s="298"/>
      <c r="B39" s="298"/>
      <c r="C39" s="111"/>
      <c r="D39" s="113"/>
      <c r="E39" s="113"/>
      <c r="F39" s="1"/>
      <c r="G39" s="1"/>
      <c r="H39" s="111"/>
      <c r="I39" s="111"/>
      <c r="J39" s="111"/>
      <c r="K39" s="319">
        <f>H38-K38</f>
        <v>0</v>
      </c>
      <c r="L39" s="319">
        <f>L38-J38</f>
        <v>0</v>
      </c>
      <c r="M39" s="317"/>
      <c r="N39" s="327"/>
      <c r="O39" s="328"/>
    </row>
    <row r="40" spans="1:20" ht="16.5" customHeight="1">
      <c r="A40" s="284" t="s">
        <v>385</v>
      </c>
      <c r="B40" s="284" t="s">
        <v>505</v>
      </c>
      <c r="C40" s="111"/>
      <c r="D40" s="49"/>
      <c r="E40" s="49"/>
      <c r="F40" s="19"/>
      <c r="G40" s="19"/>
      <c r="H40" s="165" t="s">
        <v>48</v>
      </c>
      <c r="I40" s="166"/>
      <c r="J40" s="165" t="s">
        <v>51</v>
      </c>
    </row>
    <row r="41" spans="1:20" s="299" customFormat="1" ht="16.5" customHeight="1">
      <c r="B41" s="300" t="s">
        <v>275</v>
      </c>
      <c r="C41" s="111"/>
      <c r="E41" s="153"/>
      <c r="F41" s="153"/>
      <c r="G41" s="166"/>
      <c r="H41" s="113">
        <f>SUM(H42:H42)</f>
        <v>0</v>
      </c>
      <c r="J41" s="113">
        <f>SUM(J42:J42)</f>
        <v>300036</v>
      </c>
      <c r="K41" s="327"/>
      <c r="L41" s="327"/>
      <c r="M41" s="317"/>
      <c r="N41" s="327"/>
      <c r="O41" s="328"/>
    </row>
    <row r="42" spans="1:20" ht="16.5" customHeight="1">
      <c r="A42" s="173"/>
      <c r="B42" s="173" t="s">
        <v>440</v>
      </c>
      <c r="C42" s="111"/>
      <c r="D42" s="49"/>
      <c r="E42" s="49"/>
      <c r="F42" s="19"/>
      <c r="G42" s="19"/>
      <c r="H42" s="172"/>
      <c r="I42" s="23"/>
      <c r="J42" s="172">
        <v>300036</v>
      </c>
    </row>
    <row r="43" spans="1:20" s="299" customFormat="1" ht="16.5" customHeight="1" thickBot="1">
      <c r="A43" s="351"/>
      <c r="B43" s="350" t="s">
        <v>155</v>
      </c>
      <c r="C43" s="111"/>
      <c r="D43" s="113"/>
      <c r="E43" s="113"/>
      <c r="F43" s="1"/>
      <c r="G43" s="1"/>
      <c r="H43" s="169">
        <f>H41</f>
        <v>0</v>
      </c>
      <c r="I43" s="111"/>
      <c r="J43" s="169">
        <f>J41</f>
        <v>300036</v>
      </c>
      <c r="K43" s="327">
        <f>CDKT!D21</f>
        <v>0</v>
      </c>
      <c r="L43" s="327">
        <f>CDKT!G21</f>
        <v>300036</v>
      </c>
      <c r="M43" s="317"/>
      <c r="N43" s="327"/>
      <c r="O43" s="328"/>
    </row>
    <row r="44" spans="1:20" ht="7.5" customHeight="1" thickTop="1">
      <c r="A44" s="173"/>
      <c r="B44" s="290"/>
      <c r="C44" s="111"/>
      <c r="D44" s="49"/>
      <c r="E44" s="49"/>
      <c r="F44" s="19"/>
      <c r="G44" s="19"/>
      <c r="H44" s="172"/>
      <c r="I44" s="23"/>
      <c r="J44" s="172"/>
      <c r="K44" s="319">
        <f>K43-H43</f>
        <v>0</v>
      </c>
      <c r="L44" s="319">
        <f>L43-J43</f>
        <v>0</v>
      </c>
    </row>
    <row r="45" spans="1:20">
      <c r="A45" s="300" t="s">
        <v>448</v>
      </c>
      <c r="B45" s="300" t="s">
        <v>506</v>
      </c>
      <c r="C45" s="111"/>
      <c r="D45" s="49"/>
      <c r="E45" s="49"/>
      <c r="F45" s="19"/>
      <c r="G45" s="19"/>
      <c r="H45" s="165" t="s">
        <v>48</v>
      </c>
      <c r="I45" s="166"/>
      <c r="J45" s="165" t="s">
        <v>51</v>
      </c>
    </row>
    <row r="46" spans="1:20">
      <c r="A46" s="173"/>
      <c r="B46" s="290" t="s">
        <v>503</v>
      </c>
      <c r="C46" s="111"/>
      <c r="D46" s="49"/>
      <c r="E46" s="49"/>
      <c r="F46" s="19"/>
      <c r="G46" s="19"/>
      <c r="H46" s="172">
        <v>8000000000</v>
      </c>
      <c r="I46" s="23"/>
      <c r="J46" s="172"/>
    </row>
    <row r="47" spans="1:20" s="299" customFormat="1" ht="16.5" customHeight="1" thickBot="1">
      <c r="A47" s="351"/>
      <c r="B47" s="350" t="s">
        <v>155</v>
      </c>
      <c r="C47" s="111"/>
      <c r="D47" s="113"/>
      <c r="E47" s="113"/>
      <c r="F47" s="1"/>
      <c r="G47" s="1"/>
      <c r="H47" s="169">
        <f>SUM(H46)</f>
        <v>8000000000</v>
      </c>
      <c r="I47" s="111"/>
      <c r="J47" s="169">
        <f>SUM(J46)</f>
        <v>0</v>
      </c>
      <c r="K47" s="327">
        <f>CDKT!D24</f>
        <v>8000000000</v>
      </c>
      <c r="L47" s="327">
        <f>CDKT!G24</f>
        <v>0</v>
      </c>
      <c r="M47" s="317"/>
      <c r="N47" s="327"/>
      <c r="O47" s="328"/>
    </row>
    <row r="48" spans="1:20" ht="13.5" customHeight="1" thickTop="1">
      <c r="A48" s="173"/>
      <c r="B48" s="290"/>
      <c r="C48" s="111"/>
      <c r="D48" s="49"/>
      <c r="E48" s="49"/>
      <c r="F48" s="19"/>
      <c r="G48" s="19"/>
      <c r="H48" s="172"/>
      <c r="I48" s="23"/>
      <c r="J48" s="172"/>
    </row>
    <row r="49" spans="1:24" s="299" customFormat="1" ht="16.5" customHeight="1">
      <c r="A49" s="300" t="s">
        <v>394</v>
      </c>
      <c r="B49" s="300" t="s">
        <v>504</v>
      </c>
      <c r="C49" s="111"/>
      <c r="D49" s="715" t="s">
        <v>48</v>
      </c>
      <c r="E49" s="715"/>
      <c r="F49" s="715"/>
      <c r="G49" s="166"/>
      <c r="H49" s="715" t="s">
        <v>51</v>
      </c>
      <c r="I49" s="715"/>
      <c r="J49" s="715"/>
      <c r="K49" s="327">
        <f>K43-H43</f>
        <v>0</v>
      </c>
      <c r="L49" s="327">
        <f>L43-J43</f>
        <v>0</v>
      </c>
      <c r="M49" s="317"/>
      <c r="N49" s="327"/>
      <c r="O49" s="328"/>
    </row>
    <row r="50" spans="1:24" s="299" customFormat="1" ht="16.5" customHeight="1">
      <c r="A50" s="300"/>
      <c r="B50" s="316" t="s">
        <v>546</v>
      </c>
      <c r="C50" s="111"/>
      <c r="D50" s="305" t="s">
        <v>231</v>
      </c>
      <c r="E50" s="166"/>
      <c r="F50" s="305" t="s">
        <v>232</v>
      </c>
      <c r="G50" s="166"/>
      <c r="H50" s="305" t="s">
        <v>231</v>
      </c>
      <c r="I50" s="166"/>
      <c r="J50" s="305" t="s">
        <v>232</v>
      </c>
      <c r="K50" s="327"/>
      <c r="L50" s="327"/>
      <c r="M50" s="317"/>
      <c r="N50" s="327"/>
      <c r="O50" s="328"/>
    </row>
    <row r="51" spans="1:24" s="1" customFormat="1" ht="16.5" hidden="1" customHeight="1">
      <c r="B51" s="316" t="s">
        <v>546</v>
      </c>
      <c r="D51" s="200">
        <f>SUM(D52:D52)</f>
        <v>1008555918</v>
      </c>
      <c r="E51" s="200"/>
      <c r="F51" s="200">
        <f>SUM(F52:F52)</f>
        <v>1006739918</v>
      </c>
      <c r="G51" s="200"/>
      <c r="H51" s="200">
        <f>SUM(H52:H52)</f>
        <v>1197118783</v>
      </c>
      <c r="I51" s="200"/>
      <c r="J51" s="200">
        <f>SUM(J52:J52)</f>
        <v>1015739918</v>
      </c>
      <c r="K51" s="327">
        <f>CDKT!D25</f>
        <v>1008555918</v>
      </c>
      <c r="L51" s="327">
        <f>CDKT!D26</f>
        <v>-37024111827</v>
      </c>
      <c r="M51" s="317">
        <f>CDKT!G25</f>
        <v>1197118783</v>
      </c>
      <c r="N51" s="327">
        <f>CDKT!G26</f>
        <v>-37264111827</v>
      </c>
      <c r="O51" s="328"/>
      <c r="P51" s="299"/>
      <c r="Q51" s="299"/>
      <c r="R51" s="299"/>
      <c r="S51" s="299"/>
      <c r="T51" s="299"/>
      <c r="U51" s="299"/>
      <c r="V51" s="299"/>
      <c r="W51" s="299"/>
      <c r="X51" s="299"/>
    </row>
    <row r="52" spans="1:24" s="19" customFormat="1" ht="16.5" customHeight="1">
      <c r="A52" s="291"/>
      <c r="B52" s="173" t="s">
        <v>427</v>
      </c>
      <c r="C52" s="49"/>
      <c r="D52" s="49">
        <v>1008555918</v>
      </c>
      <c r="E52" s="49"/>
      <c r="F52" s="20">
        <v>1006739918</v>
      </c>
      <c r="G52" s="20"/>
      <c r="H52" s="20">
        <v>1197118783</v>
      </c>
      <c r="I52" s="23"/>
      <c r="J52" s="20">
        <v>1015739918</v>
      </c>
      <c r="K52" s="319">
        <f>K51-D51</f>
        <v>0</v>
      </c>
      <c r="L52" s="319"/>
      <c r="M52" s="320">
        <f>M51-H51</f>
        <v>0</v>
      </c>
      <c r="N52" s="319"/>
      <c r="O52" s="321"/>
      <c r="P52" s="150"/>
      <c r="Q52" s="150"/>
      <c r="R52" s="150"/>
      <c r="S52" s="150"/>
      <c r="T52" s="150"/>
      <c r="U52" s="150"/>
      <c r="V52" s="150"/>
      <c r="W52" s="150"/>
      <c r="X52" s="150"/>
    </row>
    <row r="53" spans="1:24" ht="16.5" customHeight="1" thickBot="1">
      <c r="A53" s="351"/>
      <c r="B53" s="350" t="s">
        <v>155</v>
      </c>
      <c r="C53" s="111"/>
      <c r="D53" s="169">
        <f>SUM(D52)</f>
        <v>1008555918</v>
      </c>
      <c r="E53" s="49"/>
      <c r="F53" s="169">
        <f>SUM(F52)</f>
        <v>1006739918</v>
      </c>
      <c r="G53" s="62"/>
      <c r="H53" s="169">
        <f>SUM(H52)</f>
        <v>1197118783</v>
      </c>
      <c r="I53" s="111"/>
      <c r="J53" s="169">
        <f>SUM(J52)</f>
        <v>1015739918</v>
      </c>
      <c r="K53" s="327">
        <f>CDKT!D25</f>
        <v>1008555918</v>
      </c>
      <c r="L53" s="327">
        <f>CDKT!G25</f>
        <v>1197118783</v>
      </c>
      <c r="N53" s="327">
        <f>CDKT!G45</f>
        <v>0</v>
      </c>
    </row>
    <row r="54" spans="1:24" ht="16.5" thickTop="1">
      <c r="A54" s="290"/>
      <c r="B54" s="290"/>
      <c r="C54" s="49"/>
      <c r="D54" s="49"/>
      <c r="E54" s="49"/>
      <c r="F54" s="49"/>
      <c r="G54" s="49"/>
      <c r="H54" s="49"/>
      <c r="I54" s="72"/>
      <c r="J54" s="49"/>
      <c r="K54" s="319">
        <f>K53-D53</f>
        <v>0</v>
      </c>
      <c r="L54" s="319">
        <f>L53-H53</f>
        <v>0</v>
      </c>
    </row>
  </sheetData>
  <dataConsolidate/>
  <mergeCells count="9">
    <mergeCell ref="L34:T34"/>
    <mergeCell ref="D49:F49"/>
    <mergeCell ref="H49:J49"/>
    <mergeCell ref="A5:J5"/>
    <mergeCell ref="A6:J6"/>
    <mergeCell ref="A8:J8"/>
    <mergeCell ref="B20:F20"/>
    <mergeCell ref="B25:F25"/>
    <mergeCell ref="L32:T32"/>
  </mergeCells>
  <conditionalFormatting sqref="J19 H1:J14 H54:J54 H42:J42 H44:J44 H27:J28 H19:I20 H21:J22 H24:J25 I30:J37 I29 H52:J52 H48:J48 H46:J46 I53">
    <cfRule type="cellIs" dxfId="96" priority="62" stopIfTrue="1" operator="between">
      <formula>-0.5</formula>
      <formula>0.5</formula>
    </cfRule>
  </conditionalFormatting>
  <conditionalFormatting sqref="J20">
    <cfRule type="cellIs" dxfId="95" priority="61" stopIfTrue="1" operator="between">
      <formula>-0.5</formula>
      <formula>0.5</formula>
    </cfRule>
  </conditionalFormatting>
  <conditionalFormatting sqref="H15:J18">
    <cfRule type="cellIs" dxfId="94" priority="60" stopIfTrue="1" operator="between">
      <formula>-0.5</formula>
      <formula>0.5</formula>
    </cfRule>
  </conditionalFormatting>
  <conditionalFormatting sqref="H38:J39 R33:T33">
    <cfRule type="cellIs" dxfId="93" priority="58" stopIfTrue="1" operator="between">
      <formula>-0.5</formula>
      <formula>0.5</formula>
    </cfRule>
  </conditionalFormatting>
  <conditionalFormatting sqref="H43:J43">
    <cfRule type="cellIs" dxfId="92" priority="57" stopIfTrue="1" operator="between">
      <formula>-0.5</formula>
      <formula>0.5</formula>
    </cfRule>
  </conditionalFormatting>
  <conditionalFormatting sqref="H40">
    <cfRule type="cellIs" dxfId="91" priority="56" stopIfTrue="1" operator="between">
      <formula>-0.5</formula>
      <formula>0.5</formula>
    </cfRule>
  </conditionalFormatting>
  <conditionalFormatting sqref="J40">
    <cfRule type="cellIs" dxfId="90" priority="53" stopIfTrue="1" operator="between">
      <formula>-0.5</formula>
      <formula>0.5</formula>
    </cfRule>
  </conditionalFormatting>
  <conditionalFormatting sqref="D49:D50">
    <cfRule type="cellIs" dxfId="89" priority="39" stopIfTrue="1" operator="between">
      <formula>-0.5</formula>
      <formula>0.5</formula>
    </cfRule>
  </conditionalFormatting>
  <conditionalFormatting sqref="H49">
    <cfRule type="cellIs" dxfId="88" priority="40" stopIfTrue="1" operator="between">
      <formula>-0.5</formula>
      <formula>0.5</formula>
    </cfRule>
  </conditionalFormatting>
  <conditionalFormatting sqref="F38">
    <cfRule type="cellIs" dxfId="87" priority="41" stopIfTrue="1" operator="between">
      <formula>-0.5</formula>
      <formula>0.5</formula>
    </cfRule>
  </conditionalFormatting>
  <conditionalFormatting sqref="J50">
    <cfRule type="cellIs" dxfId="86" priority="36" stopIfTrue="1" operator="between">
      <formula>-0.5</formula>
      <formula>0.5</formula>
    </cfRule>
  </conditionalFormatting>
  <conditionalFormatting sqref="D53">
    <cfRule type="cellIs" dxfId="85" priority="35" stopIfTrue="1" operator="between">
      <formula>-0.5</formula>
      <formula>0.5</formula>
    </cfRule>
  </conditionalFormatting>
  <conditionalFormatting sqref="F50">
    <cfRule type="cellIs" dxfId="84" priority="38" stopIfTrue="1" operator="between">
      <formula>-0.5</formula>
      <formula>0.5</formula>
    </cfRule>
  </conditionalFormatting>
  <conditionalFormatting sqref="H50">
    <cfRule type="cellIs" dxfId="83" priority="37" stopIfTrue="1" operator="between">
      <formula>-0.5</formula>
      <formula>0.5</formula>
    </cfRule>
  </conditionalFormatting>
  <conditionalFormatting sqref="H30:H37">
    <cfRule type="cellIs" dxfId="82" priority="26" stopIfTrue="1" operator="between">
      <formula>-0.5</formula>
      <formula>0.5</formula>
    </cfRule>
  </conditionalFormatting>
  <conditionalFormatting sqref="H26:J26">
    <cfRule type="cellIs" dxfId="81" priority="25" stopIfTrue="1" operator="between">
      <formula>-0.5</formula>
      <formula>0.5</formula>
    </cfRule>
  </conditionalFormatting>
  <conditionalFormatting sqref="F26">
    <cfRule type="cellIs" dxfId="80" priority="24" stopIfTrue="1" operator="between">
      <formula>-0.5</formula>
      <formula>0.5</formula>
    </cfRule>
  </conditionalFormatting>
  <conditionalFormatting sqref="H23:J23">
    <cfRule type="cellIs" dxfId="79" priority="23" stopIfTrue="1" operator="between">
      <formula>-0.5</formula>
      <formula>0.5</formula>
    </cfRule>
  </conditionalFormatting>
  <conditionalFormatting sqref="H29">
    <cfRule type="cellIs" dxfId="78" priority="22" stopIfTrue="1" operator="between">
      <formula>-0.5</formula>
      <formula>0.5</formula>
    </cfRule>
  </conditionalFormatting>
  <conditionalFormatting sqref="J29">
    <cfRule type="cellIs" dxfId="77" priority="21" stopIfTrue="1" operator="between">
      <formula>-0.5</formula>
      <formula>0.5</formula>
    </cfRule>
  </conditionalFormatting>
  <conditionalFormatting sqref="H47:J47">
    <cfRule type="cellIs" dxfId="76" priority="6" stopIfTrue="1" operator="between">
      <formula>-0.5</formula>
      <formula>0.5</formula>
    </cfRule>
  </conditionalFormatting>
  <conditionalFormatting sqref="H45">
    <cfRule type="cellIs" dxfId="75" priority="5" stopIfTrue="1" operator="between">
      <formula>-0.5</formula>
      <formula>0.5</formula>
    </cfRule>
  </conditionalFormatting>
  <conditionalFormatting sqref="J45">
    <cfRule type="cellIs" dxfId="74" priority="4" stopIfTrue="1" operator="between">
      <formula>-0.5</formula>
      <formula>0.5</formula>
    </cfRule>
  </conditionalFormatting>
  <conditionalFormatting sqref="F53">
    <cfRule type="cellIs" dxfId="73" priority="3" stopIfTrue="1" operator="between">
      <formula>-0.5</formula>
      <formula>0.5</formula>
    </cfRule>
  </conditionalFormatting>
  <conditionalFormatting sqref="H53">
    <cfRule type="cellIs" dxfId="72" priority="2" stopIfTrue="1" operator="between">
      <formula>-0.5</formula>
      <formula>0.5</formula>
    </cfRule>
  </conditionalFormatting>
  <conditionalFormatting sqref="J53">
    <cfRule type="cellIs" dxfId="71" priority="1" stopIfTrue="1" operator="between">
      <formula>-0.5</formula>
      <formula>0.5</formula>
    </cfRule>
  </conditionalFormatting>
  <pageMargins left="0.55118110236220497" right="0.196850393700787" top="0.39370078740157499" bottom="0.43307086614173201" header="0.27559055118110198" footer="0.196850393700787"/>
  <pageSetup paperSize="9" scale="95" firstPageNumber="19" orientation="portrait" useFirstPageNumber="1" r:id="rId1"/>
  <headerFooter>
    <oddFooter>&amp;C&amp;P</oddFooter>
  </headerFooter>
  <rowBreaks count="1" manualBreakCount="1">
    <brk id="53" max="9" man="1"/>
  </rowBreaks>
  <drawing r:id="rId2"/>
</worksheet>
</file>

<file path=xl/worksheets/sheet7.xml><?xml version="1.0" encoding="utf-8"?>
<worksheet xmlns="http://schemas.openxmlformats.org/spreadsheetml/2006/main" xmlns:r="http://schemas.openxmlformats.org/officeDocument/2006/relationships">
  <dimension ref="A1:T38"/>
  <sheetViews>
    <sheetView tabSelected="1" view="pageBreakPreview" topLeftCell="A10" zoomScaleSheetLayoutView="100" workbookViewId="0">
      <selection activeCell="K24" sqref="K24"/>
    </sheetView>
  </sheetViews>
  <sheetFormatPr defaultRowHeight="15.75"/>
  <cols>
    <col min="1" max="1" width="2.875" style="285" customWidth="1"/>
    <col min="2" max="2" width="34" style="285" customWidth="1"/>
    <col min="3" max="3" width="9.75" style="150" customWidth="1"/>
    <col min="4" max="4" width="14.125" style="150" customWidth="1"/>
    <col min="5" max="5" width="12.375" style="150" customWidth="1"/>
    <col min="6" max="6" width="1.125" style="157" customWidth="1"/>
    <col min="7" max="7" width="20.5" style="157" bestFit="1" customWidth="1"/>
    <col min="8" max="8" width="15.625" style="319" customWidth="1"/>
    <col min="9" max="9" width="13.25" style="320" customWidth="1"/>
    <col min="10" max="10" width="15.375" style="319" bestFit="1" customWidth="1"/>
    <col min="11" max="11" width="15.375" style="321" bestFit="1" customWidth="1"/>
    <col min="12" max="12" width="12.375" style="150" bestFit="1" customWidth="1"/>
    <col min="13" max="16384" width="9" style="150"/>
  </cols>
  <sheetData>
    <row r="1" spans="1:20" ht="17.25">
      <c r="A1" s="284" t="s">
        <v>320</v>
      </c>
      <c r="G1" s="7"/>
    </row>
    <row r="2" spans="1:20" ht="17.25" customHeight="1">
      <c r="A2" s="286" t="s">
        <v>321</v>
      </c>
    </row>
    <row r="3" spans="1:20" ht="6.75" customHeight="1">
      <c r="A3" s="287"/>
      <c r="B3" s="287"/>
      <c r="C3" s="9"/>
      <c r="D3" s="9"/>
      <c r="E3" s="9"/>
      <c r="F3" s="159"/>
      <c r="G3" s="159"/>
      <c r="H3" s="159"/>
      <c r="I3" s="159"/>
    </row>
    <row r="4" spans="1:20" ht="3.75" customHeight="1">
      <c r="C4" s="16"/>
      <c r="D4" s="16"/>
      <c r="E4" s="16"/>
      <c r="F4" s="160"/>
      <c r="G4" s="160"/>
    </row>
    <row r="5" spans="1:20" ht="20.25">
      <c r="A5" s="693" t="s">
        <v>151</v>
      </c>
      <c r="B5" s="693"/>
      <c r="C5" s="693"/>
      <c r="D5" s="693"/>
      <c r="E5" s="693"/>
      <c r="F5" s="693"/>
      <c r="G5" s="693"/>
      <c r="H5" s="693"/>
      <c r="I5" s="693"/>
    </row>
    <row r="6" spans="1:20">
      <c r="A6" s="694" t="s">
        <v>544</v>
      </c>
      <c r="B6" s="694"/>
      <c r="C6" s="694"/>
      <c r="D6" s="694"/>
      <c r="E6" s="694"/>
      <c r="F6" s="694"/>
      <c r="G6" s="694"/>
      <c r="H6" s="694"/>
      <c r="I6" s="694"/>
    </row>
    <row r="7" spans="1:20" ht="3.75" customHeight="1">
      <c r="A7" s="288"/>
      <c r="B7" s="288"/>
      <c r="C7" s="161"/>
      <c r="D7" s="161"/>
      <c r="E7" s="161"/>
      <c r="F7" s="161"/>
      <c r="G7" s="161"/>
    </row>
    <row r="8" spans="1:20">
      <c r="A8" s="290"/>
      <c r="B8" s="290"/>
      <c r="C8" s="19"/>
      <c r="D8" s="19"/>
      <c r="E8" s="19"/>
      <c r="F8" s="49"/>
      <c r="G8" s="49"/>
      <c r="I8" s="321"/>
      <c r="J8" s="320"/>
      <c r="S8" s="19"/>
      <c r="T8" s="158"/>
    </row>
    <row r="9" spans="1:20" ht="19.899999999999999" customHeight="1">
      <c r="A9" s="284" t="s">
        <v>604</v>
      </c>
      <c r="B9" s="290"/>
      <c r="C9" s="718" t="s">
        <v>48</v>
      </c>
      <c r="D9" s="718"/>
      <c r="E9" s="718"/>
      <c r="F9" s="718" t="s">
        <v>51</v>
      </c>
      <c r="G9" s="718"/>
      <c r="H9" s="718"/>
      <c r="I9" s="718"/>
      <c r="K9" s="319"/>
      <c r="L9" s="320"/>
      <c r="M9" s="319"/>
      <c r="N9" s="321"/>
    </row>
    <row r="10" spans="1:20" ht="34.9" customHeight="1">
      <c r="A10" s="150"/>
      <c r="B10" s="150"/>
      <c r="C10" s="654" t="s">
        <v>601</v>
      </c>
      <c r="D10" s="654" t="s">
        <v>231</v>
      </c>
      <c r="E10" s="654" t="s">
        <v>602</v>
      </c>
      <c r="F10" s="49"/>
      <c r="G10" s="654" t="s">
        <v>601</v>
      </c>
      <c r="H10" s="654" t="s">
        <v>231</v>
      </c>
      <c r="I10" s="654" t="s">
        <v>602</v>
      </c>
      <c r="K10" s="319"/>
      <c r="L10" s="320"/>
      <c r="M10" s="319"/>
      <c r="N10" s="321"/>
    </row>
    <row r="11" spans="1:20" ht="34.9" customHeight="1">
      <c r="A11" s="284" t="s">
        <v>605</v>
      </c>
      <c r="B11" s="284" t="s">
        <v>389</v>
      </c>
      <c r="C11" s="659"/>
      <c r="D11" s="659"/>
      <c r="E11" s="659"/>
      <c r="F11" s="49"/>
      <c r="G11" s="659"/>
      <c r="H11" s="659"/>
      <c r="I11" s="659"/>
      <c r="K11" s="319"/>
      <c r="L11" s="320"/>
      <c r="M11" s="319"/>
      <c r="N11" s="321"/>
    </row>
    <row r="12" spans="1:20" ht="19.899999999999999" customHeight="1">
      <c r="B12" s="655" t="s">
        <v>607</v>
      </c>
      <c r="C12" s="49" t="s">
        <v>603</v>
      </c>
      <c r="D12" s="49">
        <v>27855320000</v>
      </c>
      <c r="F12" s="49"/>
      <c r="G12" s="49" t="s">
        <v>603</v>
      </c>
      <c r="H12" s="49">
        <v>27915320000</v>
      </c>
      <c r="I12" s="49"/>
      <c r="J12" s="658">
        <f>D12/$D$16</f>
        <v>0.77338568928288542</v>
      </c>
      <c r="K12" s="319"/>
      <c r="L12" s="320"/>
      <c r="M12" s="319"/>
      <c r="N12" s="321"/>
    </row>
    <row r="13" spans="1:20" ht="19.899999999999999" customHeight="1">
      <c r="A13" s="290"/>
      <c r="B13" s="655" t="s">
        <v>614</v>
      </c>
      <c r="C13" s="49" t="s">
        <v>603</v>
      </c>
      <c r="D13" s="49">
        <v>5244787675</v>
      </c>
      <c r="E13" s="49"/>
      <c r="F13" s="49"/>
      <c r="G13" s="49" t="s">
        <v>603</v>
      </c>
      <c r="H13" s="49">
        <v>5292787675</v>
      </c>
      <c r="I13" s="49"/>
      <c r="J13" s="658">
        <f>D13/$D$16</f>
        <v>0.14561827798683544</v>
      </c>
      <c r="K13" s="319"/>
      <c r="L13" s="320"/>
      <c r="M13" s="319"/>
      <c r="N13" s="321"/>
    </row>
    <row r="14" spans="1:20" ht="19.899999999999999" customHeight="1">
      <c r="B14" s="655" t="s">
        <v>608</v>
      </c>
      <c r="C14" s="49" t="s">
        <v>603</v>
      </c>
      <c r="D14" s="49">
        <v>1194873000</v>
      </c>
      <c r="F14" s="49"/>
      <c r="G14" s="49" t="s">
        <v>603</v>
      </c>
      <c r="H14" s="49">
        <v>1194873000</v>
      </c>
      <c r="I14" s="49"/>
      <c r="J14" s="658">
        <f>D14/$D$16</f>
        <v>3.3174908014358087E-2</v>
      </c>
      <c r="K14" s="319"/>
      <c r="L14" s="320"/>
      <c r="M14" s="319"/>
      <c r="N14" s="321"/>
    </row>
    <row r="15" spans="1:20" ht="19.899999999999999" customHeight="1">
      <c r="B15" s="655" t="s">
        <v>610</v>
      </c>
      <c r="C15" s="49" t="s">
        <v>603</v>
      </c>
      <c r="D15" s="49">
        <v>1722391234</v>
      </c>
      <c r="F15" s="49"/>
      <c r="G15" s="49" t="s">
        <v>603</v>
      </c>
      <c r="H15" s="49">
        <v>1845391234</v>
      </c>
      <c r="I15" s="49"/>
      <c r="J15" s="658">
        <f>D15/$D$16</f>
        <v>4.7821124715921037E-2</v>
      </c>
      <c r="K15" s="319">
        <f>SUM(D15:D15)</f>
        <v>1722391234</v>
      </c>
      <c r="L15" s="320">
        <f>SUM(H15:H15)</f>
        <v>1845391234</v>
      </c>
      <c r="M15" s="319"/>
      <c r="N15" s="321"/>
    </row>
    <row r="16" spans="1:20" s="299" customFormat="1" ht="19.899999999999999" customHeight="1" thickBot="1">
      <c r="A16" s="315"/>
      <c r="B16" s="656"/>
      <c r="C16" s="169"/>
      <c r="D16" s="169">
        <f>SUM(D12:D15)</f>
        <v>36017371909</v>
      </c>
      <c r="E16" s="169"/>
      <c r="F16" s="113"/>
      <c r="G16" s="169"/>
      <c r="H16" s="169">
        <f>SUM(H12:H15)</f>
        <v>36248371909</v>
      </c>
      <c r="I16" s="169"/>
      <c r="J16" s="327">
        <f>H16-D16</f>
        <v>231000000</v>
      </c>
      <c r="K16" s="327" t="s">
        <v>499</v>
      </c>
      <c r="L16" s="317"/>
      <c r="M16" s="327"/>
      <c r="N16" s="328"/>
    </row>
    <row r="17" spans="1:14" ht="19.899999999999999" customHeight="1" thickTop="1">
      <c r="A17" s="284" t="s">
        <v>606</v>
      </c>
      <c r="B17" s="284" t="s">
        <v>609</v>
      </c>
      <c r="C17" s="49"/>
      <c r="F17" s="49"/>
      <c r="G17" s="49"/>
      <c r="H17" s="49"/>
      <c r="I17" s="49"/>
      <c r="K17" s="319"/>
      <c r="L17" s="320"/>
      <c r="M17" s="319"/>
      <c r="N17" s="321"/>
    </row>
    <row r="18" spans="1:14" ht="19.899999999999999" customHeight="1">
      <c r="B18" s="655" t="s">
        <v>611</v>
      </c>
      <c r="C18" s="49" t="s">
        <v>603</v>
      </c>
      <c r="D18" s="49">
        <v>264178662</v>
      </c>
      <c r="F18" s="49"/>
      <c r="G18" s="49" t="s">
        <v>603</v>
      </c>
      <c r="H18" s="49">
        <v>264178662</v>
      </c>
      <c r="I18" s="49"/>
      <c r="K18" s="319"/>
      <c r="L18" s="320"/>
      <c r="M18" s="319"/>
      <c r="N18" s="321"/>
    </row>
    <row r="19" spans="1:14" ht="19.899999999999999" customHeight="1">
      <c r="B19" s="655" t="s">
        <v>612</v>
      </c>
      <c r="C19" s="49" t="s">
        <v>603</v>
      </c>
      <c r="D19" s="49">
        <v>53552396</v>
      </c>
      <c r="F19" s="49"/>
      <c r="G19" s="49" t="s">
        <v>603</v>
      </c>
      <c r="H19" s="49">
        <v>53552396</v>
      </c>
      <c r="I19" s="49"/>
      <c r="K19" s="319"/>
      <c r="L19" s="320"/>
      <c r="M19" s="319"/>
      <c r="N19" s="321"/>
    </row>
    <row r="20" spans="1:14" ht="19.899999999999999" customHeight="1">
      <c r="B20" s="655" t="s">
        <v>613</v>
      </c>
      <c r="C20" s="49" t="s">
        <v>603</v>
      </c>
      <c r="D20" s="49">
        <v>689008860</v>
      </c>
      <c r="F20" s="150"/>
      <c r="G20" s="49" t="s">
        <v>603</v>
      </c>
      <c r="H20" s="49">
        <f>689008860+9000000</f>
        <v>698008860</v>
      </c>
      <c r="I20" s="49"/>
      <c r="K20" s="319"/>
      <c r="L20" s="320"/>
      <c r="M20" s="319"/>
      <c r="N20" s="321"/>
    </row>
    <row r="21" spans="1:14" s="299" customFormat="1" ht="19.899999999999999" customHeight="1" thickBot="1">
      <c r="A21" s="315"/>
      <c r="B21" s="656"/>
      <c r="C21" s="169"/>
      <c r="D21" s="169">
        <f>SUM(D18:D20)</f>
        <v>1006739918</v>
      </c>
      <c r="E21" s="657"/>
      <c r="F21" s="113"/>
      <c r="G21" s="169"/>
      <c r="H21" s="169">
        <f>SUM(H18:H20)</f>
        <v>1015739918</v>
      </c>
      <c r="I21" s="169"/>
      <c r="J21" s="327">
        <f>H21-D21</f>
        <v>9000000</v>
      </c>
      <c r="K21" s="327" t="s">
        <v>499</v>
      </c>
      <c r="L21" s="317"/>
      <c r="M21" s="327"/>
      <c r="N21" s="328"/>
    </row>
    <row r="22" spans="1:14" s="299" customFormat="1" ht="19.899999999999999" customHeight="1" thickTop="1">
      <c r="A22" s="315"/>
      <c r="B22" s="656"/>
      <c r="C22" s="113"/>
      <c r="D22" s="113"/>
      <c r="F22" s="113"/>
      <c r="G22" s="113"/>
      <c r="H22" s="113"/>
      <c r="I22" s="113"/>
      <c r="J22" s="327"/>
      <c r="K22" s="327"/>
      <c r="L22" s="317"/>
      <c r="M22" s="327"/>
      <c r="N22" s="328"/>
    </row>
    <row r="23" spans="1:14" s="1" customFormat="1" ht="19.899999999999999" customHeight="1" thickBot="1">
      <c r="A23" s="284"/>
      <c r="B23" s="656" t="s">
        <v>381</v>
      </c>
      <c r="C23" s="660"/>
      <c r="D23" s="169">
        <f>D21+D16</f>
        <v>37024111827</v>
      </c>
      <c r="E23" s="169"/>
      <c r="F23" s="150"/>
      <c r="G23" s="169"/>
      <c r="H23" s="169">
        <f>H21+H16</f>
        <v>37264111827</v>
      </c>
      <c r="I23" s="169"/>
      <c r="J23" s="327">
        <f>CDKT!D26</f>
        <v>-37024111827</v>
      </c>
      <c r="K23" s="327">
        <f>CDKT!G26</f>
        <v>-37264111827</v>
      </c>
      <c r="L23" s="317"/>
      <c r="M23" s="327"/>
      <c r="N23" s="317"/>
    </row>
    <row r="24" spans="1:14" ht="16.5" thickTop="1">
      <c r="A24" s="290"/>
      <c r="B24" s="290"/>
      <c r="C24" s="19"/>
      <c r="D24" s="19"/>
      <c r="E24" s="19"/>
      <c r="F24" s="49"/>
      <c r="G24" s="49"/>
      <c r="J24" s="319">
        <f>J23+D23</f>
        <v>0</v>
      </c>
      <c r="K24" s="321">
        <f>K23+H23</f>
        <v>0</v>
      </c>
    </row>
    <row r="25" spans="1:14" ht="17.25">
      <c r="A25" s="289"/>
      <c r="B25" s="289"/>
      <c r="C25" s="154"/>
      <c r="D25" s="154"/>
      <c r="E25" s="154"/>
      <c r="F25" s="162"/>
      <c r="G25" s="162"/>
    </row>
    <row r="26" spans="1:14" ht="17.25">
      <c r="A26" s="289"/>
      <c r="B26" s="289"/>
      <c r="C26" s="154"/>
      <c r="D26" s="154"/>
      <c r="E26" s="154"/>
      <c r="F26" s="162"/>
      <c r="G26" s="162"/>
    </row>
    <row r="27" spans="1:14" ht="17.25">
      <c r="A27" s="289"/>
      <c r="B27" s="289"/>
      <c r="C27" s="154"/>
      <c r="D27" s="154"/>
      <c r="E27" s="154"/>
      <c r="F27" s="162"/>
      <c r="G27" s="162"/>
    </row>
    <row r="28" spans="1:14" ht="17.25">
      <c r="A28" s="289"/>
      <c r="B28" s="289"/>
      <c r="C28" s="154"/>
      <c r="D28" s="154"/>
      <c r="E28" s="154"/>
      <c r="F28" s="162"/>
      <c r="G28" s="162"/>
    </row>
    <row r="29" spans="1:14" ht="17.25">
      <c r="A29" s="289"/>
      <c r="B29" s="289"/>
      <c r="C29" s="154"/>
      <c r="D29" s="154"/>
      <c r="E29" s="154"/>
      <c r="F29" s="162"/>
      <c r="G29" s="162"/>
    </row>
    <row r="30" spans="1:14" ht="17.25">
      <c r="A30" s="289"/>
      <c r="B30" s="289"/>
      <c r="C30" s="154"/>
      <c r="D30" s="154"/>
      <c r="E30" s="154"/>
      <c r="F30" s="162"/>
      <c r="G30" s="162"/>
    </row>
    <row r="31" spans="1:14" ht="17.25">
      <c r="A31" s="289"/>
      <c r="B31" s="289"/>
      <c r="C31" s="154"/>
      <c r="D31" s="154"/>
      <c r="E31" s="154"/>
      <c r="F31" s="162"/>
      <c r="G31" s="162"/>
    </row>
    <row r="32" spans="1:14" ht="17.25">
      <c r="A32" s="289"/>
      <c r="B32" s="289"/>
      <c r="C32" s="154"/>
      <c r="D32" s="154"/>
      <c r="E32" s="154"/>
      <c r="F32" s="162"/>
      <c r="G32" s="162"/>
    </row>
    <row r="33" spans="1:20" s="20" customFormat="1" ht="17.25">
      <c r="A33" s="289"/>
      <c r="B33" s="289"/>
      <c r="C33" s="154"/>
      <c r="D33" s="154"/>
      <c r="E33" s="154"/>
      <c r="F33" s="162"/>
      <c r="G33" s="162"/>
      <c r="H33" s="319"/>
      <c r="I33" s="320"/>
      <c r="J33" s="319"/>
      <c r="K33" s="321"/>
      <c r="L33" s="150"/>
      <c r="M33" s="150"/>
      <c r="N33" s="150"/>
      <c r="O33" s="150"/>
      <c r="P33" s="150"/>
      <c r="Q33" s="150"/>
      <c r="R33" s="150"/>
      <c r="S33" s="150"/>
      <c r="T33" s="150"/>
    </row>
    <row r="34" spans="1:20" s="20" customFormat="1" ht="17.25">
      <c r="A34" s="289"/>
      <c r="B34" s="289"/>
      <c r="C34" s="154"/>
      <c r="D34" s="154"/>
      <c r="E34" s="154"/>
      <c r="F34" s="162"/>
      <c r="G34" s="162"/>
      <c r="H34" s="319"/>
      <c r="I34" s="320"/>
      <c r="J34" s="319"/>
      <c r="K34" s="321"/>
      <c r="L34" s="150"/>
      <c r="M34" s="150"/>
      <c r="N34" s="150"/>
      <c r="O34" s="150"/>
      <c r="P34" s="150"/>
      <c r="Q34" s="150"/>
      <c r="R34" s="150"/>
      <c r="S34" s="150"/>
      <c r="T34" s="150"/>
    </row>
    <row r="35" spans="1:20" s="20" customFormat="1" ht="17.25">
      <c r="A35" s="289"/>
      <c r="B35" s="289"/>
      <c r="C35" s="154"/>
      <c r="D35" s="154"/>
      <c r="E35" s="154"/>
      <c r="F35" s="162"/>
      <c r="G35" s="162"/>
      <c r="H35" s="319"/>
      <c r="I35" s="320"/>
      <c r="J35" s="319"/>
      <c r="K35" s="321"/>
      <c r="L35" s="150"/>
      <c r="M35" s="150"/>
      <c r="N35" s="150"/>
      <c r="O35" s="150"/>
      <c r="P35" s="150"/>
      <c r="Q35" s="150"/>
      <c r="R35" s="150"/>
      <c r="S35" s="150"/>
      <c r="T35" s="150"/>
    </row>
    <row r="36" spans="1:20" s="20" customFormat="1" ht="17.25">
      <c r="A36" s="289"/>
      <c r="B36" s="289"/>
      <c r="C36" s="154"/>
      <c r="D36" s="154"/>
      <c r="E36" s="154"/>
      <c r="F36" s="162"/>
      <c r="G36" s="162"/>
      <c r="H36" s="319"/>
      <c r="I36" s="320"/>
      <c r="J36" s="319"/>
      <c r="K36" s="321"/>
      <c r="L36" s="150"/>
      <c r="M36" s="150"/>
      <c r="N36" s="150"/>
      <c r="O36" s="150"/>
      <c r="P36" s="150"/>
      <c r="Q36" s="150"/>
      <c r="R36" s="150"/>
      <c r="S36" s="150"/>
      <c r="T36" s="150"/>
    </row>
    <row r="37" spans="1:20" s="20" customFormat="1" ht="17.25">
      <c r="A37" s="289"/>
      <c r="B37" s="289"/>
      <c r="C37" s="154"/>
      <c r="D37" s="154"/>
      <c r="E37" s="154"/>
      <c r="F37" s="162"/>
      <c r="G37" s="162"/>
      <c r="H37" s="319"/>
      <c r="I37" s="320"/>
      <c r="J37" s="319"/>
      <c r="K37" s="321"/>
      <c r="L37" s="150"/>
      <c r="M37" s="150"/>
      <c r="N37" s="150"/>
      <c r="O37" s="150"/>
      <c r="P37" s="150"/>
      <c r="Q37" s="150"/>
      <c r="R37" s="150"/>
      <c r="S37" s="150"/>
      <c r="T37" s="150"/>
    </row>
    <row r="38" spans="1:20" s="20" customFormat="1" ht="17.25">
      <c r="A38" s="289"/>
      <c r="B38" s="289"/>
      <c r="C38" s="154"/>
      <c r="D38" s="154"/>
      <c r="E38" s="154"/>
      <c r="F38" s="162"/>
      <c r="G38" s="162"/>
      <c r="H38" s="319"/>
      <c r="I38" s="320"/>
      <c r="J38" s="319"/>
      <c r="K38" s="321"/>
      <c r="L38" s="150"/>
      <c r="M38" s="150"/>
      <c r="N38" s="150"/>
      <c r="O38" s="150"/>
      <c r="P38" s="150"/>
      <c r="Q38" s="150"/>
      <c r="R38" s="150"/>
      <c r="S38" s="150"/>
      <c r="T38" s="150"/>
    </row>
  </sheetData>
  <mergeCells count="4">
    <mergeCell ref="C9:E9"/>
    <mergeCell ref="F9:I9"/>
    <mergeCell ref="A5:I5"/>
    <mergeCell ref="A6:I6"/>
  </mergeCells>
  <conditionalFormatting sqref="A42:A43">
    <cfRule type="cellIs" dxfId="70" priority="60" stopIfTrue="1" operator="equal">
      <formula>0</formula>
    </cfRule>
  </conditionalFormatting>
  <conditionalFormatting sqref="F1:G4 F24:G65264 F6:G8">
    <cfRule type="cellIs" dxfId="69" priority="59" stopIfTrue="1" operator="between">
      <formula>-0.5</formula>
      <formula>0.5</formula>
    </cfRule>
  </conditionalFormatting>
  <conditionalFormatting sqref="H3:I3">
    <cfRule type="cellIs" dxfId="68" priority="1" stopIfTrue="1" operator="between">
      <formula>-0.5</formula>
      <formula>0.5</formula>
    </cfRule>
  </conditionalFormatting>
  <pageMargins left="0.48" right="0.17" top="0.55000000000000004" bottom="0.75" header="0.3" footer="0.3"/>
  <pageSetup paperSize="9" firstPageNumber="20" orientation="landscape"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dimension ref="A1:X131"/>
  <sheetViews>
    <sheetView showGridLines="0" view="pageBreakPreview" topLeftCell="A64" zoomScaleSheetLayoutView="100" workbookViewId="0">
      <selection activeCell="H82" sqref="H82"/>
    </sheetView>
  </sheetViews>
  <sheetFormatPr defaultRowHeight="15.75"/>
  <cols>
    <col min="1" max="1" width="2.875" style="285" customWidth="1"/>
    <col min="2" max="2" width="18.5" style="285" customWidth="1"/>
    <col min="3" max="3" width="13.125" style="150" customWidth="1"/>
    <col min="4" max="4" width="14.125" style="150" customWidth="1"/>
    <col min="5" max="5" width="0.25" style="150" customWidth="1"/>
    <col min="6" max="6" width="13.125" style="150" customWidth="1"/>
    <col min="7" max="7" width="0.25" style="150" customWidth="1"/>
    <col min="8" max="8" width="14.375" style="157" customWidth="1"/>
    <col min="9" max="9" width="1.125" style="157" customWidth="1"/>
    <col min="10" max="10" width="14.125" style="157" customWidth="1"/>
    <col min="11" max="11" width="16.375" style="319" bestFit="1" customWidth="1"/>
    <col min="12" max="12" width="15.25" style="319" bestFit="1" customWidth="1"/>
    <col min="13" max="13" width="15.75" style="320" bestFit="1" customWidth="1"/>
    <col min="14" max="14" width="15.375" style="319" bestFit="1" customWidth="1"/>
    <col min="15" max="15" width="12" style="321" bestFit="1" customWidth="1"/>
    <col min="16" max="16" width="10.5" style="150" bestFit="1" customWidth="1"/>
    <col min="17" max="16384" width="9" style="150"/>
  </cols>
  <sheetData>
    <row r="1" spans="1:15" ht="17.25">
      <c r="A1" s="284" t="s">
        <v>320</v>
      </c>
      <c r="J1" s="7"/>
    </row>
    <row r="2" spans="1:15" ht="17.25" customHeight="1">
      <c r="A2" s="286" t="s">
        <v>321</v>
      </c>
    </row>
    <row r="3" spans="1:15" ht="6.75" customHeight="1">
      <c r="A3" s="287"/>
      <c r="B3" s="287"/>
      <c r="C3" s="9"/>
      <c r="D3" s="9"/>
      <c r="E3" s="9"/>
      <c r="F3" s="9"/>
      <c r="G3" s="9"/>
      <c r="H3" s="159"/>
      <c r="I3" s="159"/>
      <c r="J3" s="159"/>
    </row>
    <row r="4" spans="1:15" ht="3.75" customHeight="1">
      <c r="C4" s="16"/>
      <c r="D4" s="16"/>
      <c r="E4" s="16"/>
      <c r="F4" s="16"/>
      <c r="G4" s="16"/>
      <c r="H4" s="160"/>
      <c r="I4" s="160"/>
      <c r="J4" s="160"/>
    </row>
    <row r="5" spans="1:15" ht="20.25">
      <c r="A5" s="693" t="s">
        <v>151</v>
      </c>
      <c r="B5" s="693"/>
      <c r="C5" s="693"/>
      <c r="D5" s="693"/>
      <c r="E5" s="693"/>
      <c r="F5" s="693"/>
      <c r="G5" s="693"/>
      <c r="H5" s="693"/>
      <c r="I5" s="693"/>
      <c r="J5" s="693"/>
    </row>
    <row r="6" spans="1:15">
      <c r="A6" s="694" t="s">
        <v>544</v>
      </c>
      <c r="B6" s="694"/>
      <c r="C6" s="694"/>
      <c r="D6" s="694"/>
      <c r="E6" s="694"/>
      <c r="F6" s="694"/>
      <c r="G6" s="694"/>
      <c r="H6" s="694"/>
      <c r="I6" s="694"/>
      <c r="J6" s="694"/>
    </row>
    <row r="7" spans="1:15" ht="3.75" customHeight="1">
      <c r="A7" s="288"/>
      <c r="B7" s="288"/>
      <c r="C7" s="161"/>
      <c r="D7" s="161"/>
      <c r="E7" s="161"/>
      <c r="F7" s="161"/>
      <c r="G7" s="161"/>
      <c r="H7" s="161"/>
      <c r="I7" s="161"/>
      <c r="J7" s="161"/>
    </row>
    <row r="8" spans="1:15">
      <c r="A8" s="290"/>
      <c r="B8" s="290"/>
      <c r="C8" s="49"/>
      <c r="D8" s="49"/>
      <c r="E8" s="49"/>
      <c r="F8" s="49"/>
      <c r="G8" s="49"/>
      <c r="H8" s="49"/>
      <c r="I8" s="72"/>
      <c r="J8" s="49"/>
    </row>
    <row r="9" spans="1:15">
      <c r="A9" s="284" t="s">
        <v>418</v>
      </c>
      <c r="B9" s="284" t="s">
        <v>507</v>
      </c>
      <c r="C9" s="164"/>
      <c r="D9" s="715" t="s">
        <v>48</v>
      </c>
      <c r="E9" s="715"/>
      <c r="F9" s="715"/>
      <c r="G9" s="166"/>
      <c r="H9" s="715" t="s">
        <v>51</v>
      </c>
      <c r="I9" s="715"/>
      <c r="J9" s="715"/>
    </row>
    <row r="10" spans="1:15">
      <c r="A10" s="284"/>
      <c r="B10" s="290"/>
      <c r="C10" s="164"/>
      <c r="D10" s="305" t="s">
        <v>231</v>
      </c>
      <c r="E10" s="166"/>
      <c r="F10" s="305" t="s">
        <v>232</v>
      </c>
      <c r="G10" s="166"/>
      <c r="H10" s="305" t="s">
        <v>231</v>
      </c>
      <c r="I10" s="166"/>
      <c r="J10" s="305" t="s">
        <v>232</v>
      </c>
    </row>
    <row r="11" spans="1:15" ht="16.5" customHeight="1">
      <c r="A11" s="291"/>
      <c r="B11" s="291" t="s">
        <v>157</v>
      </c>
      <c r="C11" s="49"/>
      <c r="D11" s="49"/>
      <c r="E11" s="49"/>
      <c r="F11" s="19"/>
      <c r="G11" s="19"/>
      <c r="H11" s="49">
        <v>322800000</v>
      </c>
      <c r="I11" s="72"/>
      <c r="J11" s="49"/>
    </row>
    <row r="12" spans="1:15" ht="16.5" customHeight="1">
      <c r="A12" s="291"/>
      <c r="B12" s="291" t="s">
        <v>333</v>
      </c>
      <c r="C12" s="49"/>
      <c r="D12" s="49">
        <v>83290909</v>
      </c>
      <c r="E12" s="49"/>
      <c r="F12" s="19"/>
      <c r="G12" s="19"/>
      <c r="H12" s="49"/>
      <c r="I12" s="72"/>
      <c r="J12" s="49"/>
    </row>
    <row r="13" spans="1:15" ht="16.5" customHeight="1" thickBot="1">
      <c r="A13" s="351"/>
      <c r="B13" s="350" t="s">
        <v>155</v>
      </c>
      <c r="C13" s="72"/>
      <c r="D13" s="169">
        <f>SUM(D11:D12)</f>
        <v>83290909</v>
      </c>
      <c r="E13" s="111"/>
      <c r="F13" s="169">
        <f>SUM(F11:F12)</f>
        <v>0</v>
      </c>
      <c r="G13" s="19"/>
      <c r="H13" s="169">
        <f>SUM(H11:H12)</f>
        <v>322800000</v>
      </c>
      <c r="I13" s="111"/>
      <c r="J13" s="169">
        <f>SUM(J11:J12)</f>
        <v>0</v>
      </c>
      <c r="K13" s="327">
        <f>CDKT!D29</f>
        <v>83290909</v>
      </c>
      <c r="L13" s="327">
        <f>CDKT!D30</f>
        <v>0</v>
      </c>
      <c r="M13" s="317">
        <f>CDKT!G29</f>
        <v>322800000</v>
      </c>
      <c r="N13" s="319">
        <f>CDKT!G30</f>
        <v>0</v>
      </c>
    </row>
    <row r="14" spans="1:15" ht="16.5" thickTop="1">
      <c r="A14" s="290"/>
      <c r="B14" s="290"/>
      <c r="C14" s="72"/>
      <c r="D14" s="111"/>
      <c r="E14" s="111"/>
      <c r="F14" s="19"/>
      <c r="G14" s="19"/>
      <c r="H14" s="111"/>
      <c r="I14" s="111"/>
      <c r="J14" s="111"/>
      <c r="K14" s="319">
        <f>K13-D13</f>
        <v>0</v>
      </c>
      <c r="L14" s="319">
        <f>L13-F13</f>
        <v>0</v>
      </c>
      <c r="M14" s="320">
        <f>M13-H13</f>
        <v>0</v>
      </c>
      <c r="N14" s="319">
        <f>J13-N13</f>
        <v>0</v>
      </c>
    </row>
    <row r="15" spans="1:15" s="177" customFormat="1">
      <c r="A15" s="292" t="s">
        <v>509</v>
      </c>
      <c r="B15" s="292" t="s">
        <v>508</v>
      </c>
      <c r="C15" s="123"/>
      <c r="D15" s="123"/>
      <c r="E15" s="123"/>
      <c r="F15" s="123"/>
      <c r="G15" s="123"/>
      <c r="H15" s="124"/>
      <c r="I15" s="124"/>
      <c r="J15" s="124"/>
      <c r="K15" s="329"/>
      <c r="L15" s="329"/>
      <c r="M15" s="330"/>
      <c r="N15" s="329"/>
      <c r="O15" s="331"/>
    </row>
    <row r="16" spans="1:15" ht="5.25" customHeight="1" thickBot="1">
      <c r="A16" s="284"/>
      <c r="B16" s="290"/>
      <c r="C16" s="19"/>
      <c r="D16" s="19"/>
      <c r="E16" s="19"/>
      <c r="F16" s="49"/>
      <c r="G16" s="49"/>
      <c r="H16" s="49"/>
      <c r="I16" s="49"/>
      <c r="J16" s="49"/>
    </row>
    <row r="17" spans="1:24" ht="43.5" customHeight="1" thickTop="1">
      <c r="B17" s="294" t="s">
        <v>233</v>
      </c>
      <c r="C17" s="178" t="s">
        <v>159</v>
      </c>
      <c r="D17" s="178" t="s">
        <v>160</v>
      </c>
      <c r="E17" s="301"/>
      <c r="F17" s="307" t="s">
        <v>161</v>
      </c>
      <c r="G17" s="306"/>
      <c r="H17" s="179" t="s">
        <v>162</v>
      </c>
      <c r="I17" s="180"/>
      <c r="J17" s="181" t="s">
        <v>163</v>
      </c>
    </row>
    <row r="18" spans="1:24" ht="15" customHeight="1">
      <c r="B18" s="295" t="s">
        <v>235</v>
      </c>
      <c r="C18" s="182"/>
      <c r="D18" s="182"/>
      <c r="E18" s="183"/>
      <c r="F18" s="184"/>
      <c r="G18" s="184"/>
      <c r="H18" s="183"/>
      <c r="I18" s="184"/>
      <c r="J18" s="185"/>
    </row>
    <row r="19" spans="1:24" ht="15" customHeight="1">
      <c r="B19" s="310" t="s">
        <v>234</v>
      </c>
      <c r="C19" s="311">
        <v>222601212</v>
      </c>
      <c r="D19" s="311">
        <v>305665367</v>
      </c>
      <c r="E19" s="312"/>
      <c r="F19" s="313">
        <v>335389189</v>
      </c>
      <c r="G19" s="313"/>
      <c r="H19" s="312">
        <v>69952870</v>
      </c>
      <c r="I19" s="313"/>
      <c r="J19" s="368">
        <f>SUM(B19:H19)</f>
        <v>933608638</v>
      </c>
      <c r="K19" s="327">
        <f>CDKT!G48</f>
        <v>933608638</v>
      </c>
      <c r="L19" s="319">
        <f>K19-J19</f>
        <v>0</v>
      </c>
    </row>
    <row r="20" spans="1:24" ht="15" customHeight="1">
      <c r="B20" s="653" t="s">
        <v>600</v>
      </c>
      <c r="C20" s="189"/>
      <c r="D20" s="189"/>
      <c r="E20" s="190"/>
      <c r="F20" s="72"/>
      <c r="G20" s="72"/>
      <c r="H20" s="190"/>
      <c r="I20" s="188"/>
      <c r="J20" s="191">
        <f t="shared" ref="J20:J25" si="0">SUM(C20:H20)</f>
        <v>0</v>
      </c>
      <c r="L20" s="332"/>
    </row>
    <row r="21" spans="1:24" ht="15" customHeight="1">
      <c r="B21" s="296" t="s">
        <v>236</v>
      </c>
      <c r="C21" s="186"/>
      <c r="D21" s="192"/>
      <c r="E21" s="308"/>
      <c r="F21" s="23"/>
      <c r="G21" s="23"/>
      <c r="H21" s="187"/>
      <c r="I21" s="23"/>
      <c r="J21" s="191">
        <f t="shared" si="0"/>
        <v>0</v>
      </c>
    </row>
    <row r="22" spans="1:24" s="19" customFormat="1" ht="15" customHeight="1">
      <c r="A22" s="285"/>
      <c r="B22" s="296" t="s">
        <v>237</v>
      </c>
      <c r="C22" s="186"/>
      <c r="D22" s="186"/>
      <c r="E22" s="187"/>
      <c r="F22" s="23"/>
      <c r="G22" s="23"/>
      <c r="H22" s="187"/>
      <c r="I22" s="23"/>
      <c r="J22" s="191">
        <f t="shared" si="0"/>
        <v>0</v>
      </c>
      <c r="K22" s="319"/>
      <c r="L22" s="319"/>
      <c r="M22" s="320"/>
      <c r="N22" s="319"/>
      <c r="O22" s="321"/>
      <c r="P22" s="150"/>
      <c r="Q22" s="150"/>
      <c r="R22" s="150"/>
      <c r="S22" s="150"/>
      <c r="T22" s="150"/>
      <c r="U22" s="150"/>
      <c r="V22" s="150"/>
      <c r="W22" s="150"/>
      <c r="X22" s="150"/>
    </row>
    <row r="23" spans="1:24" s="19" customFormat="1" ht="30" customHeight="1">
      <c r="A23" s="285"/>
      <c r="B23" s="314" t="s">
        <v>240</v>
      </c>
      <c r="C23" s="186"/>
      <c r="D23" s="186"/>
      <c r="E23" s="187"/>
      <c r="F23" s="23"/>
      <c r="G23" s="23"/>
      <c r="H23" s="187"/>
      <c r="I23" s="23"/>
      <c r="J23" s="191">
        <f t="shared" si="0"/>
        <v>0</v>
      </c>
      <c r="K23" s="319"/>
      <c r="L23" s="319"/>
      <c r="M23" s="320"/>
      <c r="N23" s="319"/>
      <c r="O23" s="321"/>
      <c r="P23" s="150"/>
      <c r="Q23" s="150"/>
      <c r="R23" s="150"/>
      <c r="S23" s="150"/>
      <c r="T23" s="150"/>
      <c r="U23" s="150"/>
      <c r="V23" s="150"/>
      <c r="W23" s="150"/>
      <c r="X23" s="150"/>
    </row>
    <row r="24" spans="1:24" s="19" customFormat="1" ht="15" customHeight="1">
      <c r="A24" s="285"/>
      <c r="B24" s="296" t="s">
        <v>238</v>
      </c>
      <c r="C24" s="189">
        <v>222601212</v>
      </c>
      <c r="D24" s="189">
        <v>80000000</v>
      </c>
      <c r="E24" s="190"/>
      <c r="F24" s="72"/>
      <c r="G24" s="72"/>
      <c r="H24" s="190">
        <v>38103870</v>
      </c>
      <c r="I24" s="23"/>
      <c r="J24" s="191">
        <f t="shared" si="0"/>
        <v>340705082</v>
      </c>
      <c r="K24" s="319"/>
      <c r="L24" s="319"/>
      <c r="M24" s="320"/>
      <c r="N24" s="319"/>
      <c r="O24" s="321"/>
      <c r="P24" s="150"/>
      <c r="Q24" s="150"/>
      <c r="R24" s="150"/>
      <c r="S24" s="150"/>
      <c r="T24" s="150"/>
      <c r="U24" s="150"/>
      <c r="V24" s="150"/>
      <c r="W24" s="150"/>
      <c r="X24" s="150"/>
    </row>
    <row r="25" spans="1:24" s="19" customFormat="1" ht="15" customHeight="1">
      <c r="A25" s="285"/>
      <c r="B25" s="296" t="s">
        <v>239</v>
      </c>
      <c r="C25" s="189"/>
      <c r="D25" s="189"/>
      <c r="E25" s="190"/>
      <c r="F25" s="309"/>
      <c r="G25" s="309"/>
      <c r="H25" s="190"/>
      <c r="I25" s="23"/>
      <c r="J25" s="191">
        <f t="shared" si="0"/>
        <v>0</v>
      </c>
      <c r="K25" s="319"/>
      <c r="L25" s="319"/>
      <c r="M25" s="320"/>
      <c r="N25" s="319"/>
      <c r="O25" s="321"/>
      <c r="P25" s="150"/>
      <c r="Q25" s="150"/>
      <c r="R25" s="150"/>
      <c r="S25" s="150"/>
      <c r="T25" s="150"/>
      <c r="U25" s="150"/>
      <c r="V25" s="150"/>
      <c r="W25" s="150"/>
      <c r="X25" s="150"/>
    </row>
    <row r="26" spans="1:24" s="19" customFormat="1" ht="15" customHeight="1">
      <c r="A26" s="285"/>
      <c r="B26" s="310" t="s">
        <v>598</v>
      </c>
      <c r="C26" s="430">
        <f>C25+C19+C20+C21+C22-C23-C24</f>
        <v>0</v>
      </c>
      <c r="D26" s="430">
        <f>D25+D19+D20+D21+D22-D23-D24</f>
        <v>225665367</v>
      </c>
      <c r="E26" s="431"/>
      <c r="F26" s="432">
        <f>F25+F19+F20+F21+F22-F23-F24</f>
        <v>335389189</v>
      </c>
      <c r="G26" s="313"/>
      <c r="H26" s="431">
        <f>H25+H19+H20+H21+H22-H23-H24</f>
        <v>31849000</v>
      </c>
      <c r="I26" s="433"/>
      <c r="J26" s="368">
        <f>SUM(B26:H26)</f>
        <v>592903556</v>
      </c>
      <c r="K26" s="327">
        <f>CDKT!D48</f>
        <v>592903556</v>
      </c>
      <c r="L26" s="319">
        <f>K26-J26</f>
        <v>0</v>
      </c>
      <c r="M26" s="320"/>
      <c r="N26" s="319"/>
      <c r="O26" s="321"/>
      <c r="P26" s="150"/>
      <c r="Q26" s="150"/>
      <c r="R26" s="150"/>
      <c r="S26" s="150"/>
      <c r="T26" s="150"/>
      <c r="U26" s="150"/>
      <c r="V26" s="150"/>
      <c r="W26" s="150"/>
      <c r="X26" s="150"/>
    </row>
    <row r="27" spans="1:24" s="1" customFormat="1" ht="15" customHeight="1">
      <c r="A27" s="315"/>
      <c r="B27" s="310" t="s">
        <v>241</v>
      </c>
      <c r="C27" s="311"/>
      <c r="D27" s="311"/>
      <c r="E27" s="312"/>
      <c r="F27" s="313"/>
      <c r="G27" s="313"/>
      <c r="H27" s="312"/>
      <c r="I27" s="313"/>
      <c r="J27" s="368"/>
      <c r="K27" s="327"/>
      <c r="L27" s="327"/>
      <c r="M27" s="317"/>
      <c r="N27" s="327"/>
      <c r="O27" s="328"/>
      <c r="P27" s="299"/>
      <c r="Q27" s="299"/>
      <c r="R27" s="299"/>
      <c r="S27" s="299"/>
      <c r="T27" s="299"/>
      <c r="U27" s="299"/>
      <c r="V27" s="299"/>
      <c r="W27" s="299"/>
      <c r="X27" s="299"/>
    </row>
    <row r="28" spans="1:24" s="19" customFormat="1" ht="15" customHeight="1">
      <c r="A28" s="285"/>
      <c r="B28" s="310" t="s">
        <v>234</v>
      </c>
      <c r="C28" s="311">
        <v>222601212</v>
      </c>
      <c r="D28" s="311">
        <v>305665367</v>
      </c>
      <c r="E28" s="312"/>
      <c r="F28" s="313">
        <v>335389189</v>
      </c>
      <c r="G28" s="313"/>
      <c r="H28" s="312">
        <v>69952870</v>
      </c>
      <c r="I28" s="313"/>
      <c r="J28" s="368">
        <f t="shared" ref="J28:J34" si="1">SUM(C28:H28)</f>
        <v>933608638</v>
      </c>
      <c r="K28" s="327">
        <f>CDKT!G49</f>
        <v>-933608638</v>
      </c>
      <c r="L28" s="319">
        <f>J28+K28</f>
        <v>0</v>
      </c>
      <c r="M28" s="320"/>
      <c r="N28" s="319"/>
      <c r="O28" s="321"/>
      <c r="P28" s="150"/>
      <c r="Q28" s="150"/>
      <c r="R28" s="150"/>
      <c r="S28" s="150"/>
      <c r="T28" s="150"/>
      <c r="U28" s="150"/>
      <c r="V28" s="150"/>
      <c r="W28" s="150"/>
      <c r="X28" s="150"/>
    </row>
    <row r="29" spans="1:24" s="19" customFormat="1" ht="15" customHeight="1">
      <c r="A29" s="285"/>
      <c r="B29" s="653" t="s">
        <v>599</v>
      </c>
      <c r="C29" s="194"/>
      <c r="D29" s="194"/>
      <c r="E29" s="302"/>
      <c r="F29" s="309"/>
      <c r="G29" s="309"/>
      <c r="H29" s="302"/>
      <c r="I29" s="309"/>
      <c r="J29" s="195">
        <f t="shared" si="1"/>
        <v>0</v>
      </c>
      <c r="K29" s="327"/>
      <c r="L29" s="319"/>
      <c r="M29" s="320"/>
      <c r="N29" s="319"/>
      <c r="O29" s="321"/>
      <c r="P29" s="150"/>
      <c r="Q29" s="150"/>
      <c r="R29" s="150"/>
      <c r="S29" s="150"/>
      <c r="T29" s="150"/>
      <c r="U29" s="150"/>
      <c r="V29" s="150"/>
      <c r="W29" s="150"/>
      <c r="X29" s="150"/>
    </row>
    <row r="30" spans="1:24" s="19" customFormat="1" ht="15" customHeight="1">
      <c r="A30" s="285"/>
      <c r="B30" s="296" t="s">
        <v>175</v>
      </c>
      <c r="C30" s="194"/>
      <c r="D30" s="194"/>
      <c r="E30" s="302"/>
      <c r="F30" s="309"/>
      <c r="G30" s="309"/>
      <c r="H30" s="302"/>
      <c r="I30" s="309"/>
      <c r="J30" s="195">
        <f t="shared" si="1"/>
        <v>0</v>
      </c>
      <c r="K30" s="327"/>
      <c r="L30" s="319"/>
      <c r="M30" s="320"/>
      <c r="N30" s="319"/>
      <c r="O30" s="321"/>
      <c r="P30" s="150"/>
      <c r="Q30" s="150"/>
      <c r="R30" s="150"/>
      <c r="S30" s="150"/>
      <c r="T30" s="150"/>
      <c r="U30" s="150"/>
      <c r="V30" s="150"/>
      <c r="W30" s="150"/>
      <c r="X30" s="150"/>
    </row>
    <row r="31" spans="1:24" s="19" customFormat="1" ht="30" customHeight="1">
      <c r="A31" s="285"/>
      <c r="B31" s="314" t="s">
        <v>240</v>
      </c>
      <c r="C31" s="194"/>
      <c r="D31" s="194"/>
      <c r="E31" s="302"/>
      <c r="F31" s="309"/>
      <c r="G31" s="309"/>
      <c r="H31" s="302"/>
      <c r="I31" s="309"/>
      <c r="J31" s="195">
        <f t="shared" si="1"/>
        <v>0</v>
      </c>
      <c r="K31" s="327"/>
      <c r="L31" s="319"/>
      <c r="M31" s="320"/>
      <c r="N31" s="319"/>
      <c r="O31" s="321"/>
      <c r="P31" s="150"/>
      <c r="Q31" s="150"/>
      <c r="R31" s="150"/>
      <c r="S31" s="150"/>
      <c r="T31" s="150"/>
      <c r="U31" s="150"/>
      <c r="V31" s="150"/>
      <c r="W31" s="150"/>
      <c r="X31" s="150"/>
    </row>
    <row r="32" spans="1:24" s="19" customFormat="1" ht="15" customHeight="1">
      <c r="A32" s="285"/>
      <c r="B32" s="296" t="s">
        <v>238</v>
      </c>
      <c r="C32" s="189">
        <v>222601212</v>
      </c>
      <c r="D32" s="189">
        <v>80000000</v>
      </c>
      <c r="E32" s="190"/>
      <c r="F32" s="72"/>
      <c r="G32" s="72"/>
      <c r="H32" s="190">
        <v>38103870</v>
      </c>
      <c r="I32" s="23"/>
      <c r="J32" s="195">
        <f t="shared" si="1"/>
        <v>340705082</v>
      </c>
      <c r="K32" s="319"/>
      <c r="L32" s="319"/>
      <c r="M32" s="320"/>
      <c r="N32" s="319"/>
      <c r="O32" s="321"/>
      <c r="P32" s="150"/>
      <c r="Q32" s="150"/>
      <c r="R32" s="150"/>
      <c r="S32" s="150"/>
      <c r="T32" s="150"/>
      <c r="U32" s="150"/>
      <c r="V32" s="150"/>
      <c r="W32" s="150"/>
      <c r="X32" s="150"/>
    </row>
    <row r="33" spans="1:24" s="19" customFormat="1" ht="15" customHeight="1">
      <c r="A33" s="285"/>
      <c r="B33" s="296" t="s">
        <v>239</v>
      </c>
      <c r="C33" s="189"/>
      <c r="D33" s="189"/>
      <c r="E33" s="190"/>
      <c r="F33" s="72"/>
      <c r="G33" s="72"/>
      <c r="H33" s="190"/>
      <c r="I33" s="23"/>
      <c r="J33" s="195">
        <f t="shared" si="1"/>
        <v>0</v>
      </c>
      <c r="K33" s="319"/>
      <c r="L33" s="319"/>
      <c r="M33" s="320"/>
      <c r="N33" s="319"/>
      <c r="O33" s="321"/>
      <c r="P33" s="150"/>
      <c r="Q33" s="150"/>
      <c r="R33" s="150"/>
      <c r="S33" s="150"/>
      <c r="T33" s="150"/>
      <c r="U33" s="150"/>
      <c r="V33" s="150"/>
      <c r="W33" s="150"/>
      <c r="X33" s="150"/>
    </row>
    <row r="34" spans="1:24" s="19" customFormat="1" ht="15" customHeight="1">
      <c r="A34" s="285"/>
      <c r="B34" s="310" t="s">
        <v>598</v>
      </c>
      <c r="C34" s="430">
        <f>C33+C27+C28+C29+C30-C31-C32</f>
        <v>0</v>
      </c>
      <c r="D34" s="430">
        <f>D33+D27+D28+D29+D30-D31-D32</f>
        <v>225665367</v>
      </c>
      <c r="E34" s="431"/>
      <c r="F34" s="432">
        <f>F33+F27+F28+F29+F30-F31-F32</f>
        <v>335389189</v>
      </c>
      <c r="G34" s="313"/>
      <c r="H34" s="431">
        <f>H33+H27+H28+H29+H30-H31-H32</f>
        <v>31849000</v>
      </c>
      <c r="I34" s="433"/>
      <c r="J34" s="368">
        <f t="shared" si="1"/>
        <v>592903556</v>
      </c>
      <c r="K34" s="327">
        <f>CDKT!D49</f>
        <v>-592903556</v>
      </c>
      <c r="L34" s="319">
        <f>K34+J34</f>
        <v>0</v>
      </c>
      <c r="M34" s="320"/>
      <c r="N34" s="319"/>
      <c r="O34" s="321"/>
      <c r="P34" s="150"/>
      <c r="Q34" s="150"/>
      <c r="R34" s="150"/>
      <c r="S34" s="150"/>
      <c r="T34" s="150"/>
      <c r="U34" s="150"/>
      <c r="V34" s="150"/>
      <c r="W34" s="150"/>
      <c r="X34" s="150"/>
    </row>
    <row r="35" spans="1:24" s="19" customFormat="1" ht="15" customHeight="1">
      <c r="A35" s="285"/>
      <c r="B35" s="310" t="s">
        <v>164</v>
      </c>
      <c r="C35" s="311"/>
      <c r="D35" s="311"/>
      <c r="E35" s="312"/>
      <c r="F35" s="313"/>
      <c r="G35" s="313"/>
      <c r="H35" s="312"/>
      <c r="I35" s="313"/>
      <c r="J35" s="368"/>
      <c r="K35" s="319"/>
      <c r="L35" s="319"/>
      <c r="M35" s="320"/>
      <c r="N35" s="319"/>
      <c r="O35" s="321"/>
      <c r="P35" s="150"/>
      <c r="Q35" s="150"/>
      <c r="R35" s="150"/>
      <c r="S35" s="150"/>
      <c r="T35" s="150"/>
      <c r="U35" s="150"/>
      <c r="V35" s="150"/>
      <c r="W35" s="150"/>
      <c r="X35" s="150"/>
    </row>
    <row r="36" spans="1:24" s="19" customFormat="1">
      <c r="A36" s="285"/>
      <c r="B36" s="296" t="s">
        <v>165</v>
      </c>
      <c r="C36" s="189">
        <f>C19-C28</f>
        <v>0</v>
      </c>
      <c r="D36" s="189">
        <f>D19-D28</f>
        <v>0</v>
      </c>
      <c r="E36" s="190"/>
      <c r="F36" s="72">
        <f>F19-F28</f>
        <v>0</v>
      </c>
      <c r="G36" s="72"/>
      <c r="H36" s="190">
        <f>H19-H28</f>
        <v>0</v>
      </c>
      <c r="I36" s="72"/>
      <c r="J36" s="195">
        <f>SUM(C36:H36)</f>
        <v>0</v>
      </c>
      <c r="K36" s="327">
        <f>CDKT!G47</f>
        <v>0</v>
      </c>
      <c r="L36" s="319">
        <f>J36-K36</f>
        <v>0</v>
      </c>
      <c r="M36" s="320"/>
      <c r="N36" s="319"/>
      <c r="O36" s="321"/>
      <c r="P36" s="150"/>
      <c r="Q36" s="150"/>
      <c r="R36" s="150"/>
      <c r="S36" s="150"/>
      <c r="T36" s="150"/>
      <c r="U36" s="150"/>
      <c r="V36" s="150"/>
      <c r="W36" s="150"/>
      <c r="X36" s="150"/>
    </row>
    <row r="37" spans="1:24" s="19" customFormat="1" ht="16.5" thickBot="1">
      <c r="A37" s="285"/>
      <c r="B37" s="297" t="s">
        <v>166</v>
      </c>
      <c r="C37" s="196">
        <f>(C19+SUM(C20:C22)-SUM(C23:C25))-(C28+SUM(C29:C30)-SUM(C31:C33))</f>
        <v>0</v>
      </c>
      <c r="D37" s="196">
        <f>(D19+SUM(D20:D22)-SUM(D23:D25))-(D28+SUM(D29:D30)-SUM(D31:D33))</f>
        <v>0</v>
      </c>
      <c r="E37" s="303"/>
      <c r="F37" s="197">
        <f>(F19+SUM(F20:F22)-SUM(F23:F25))-(F28+SUM(F29:F30)-SUM(F31:F33))</f>
        <v>0</v>
      </c>
      <c r="G37" s="197"/>
      <c r="H37" s="303">
        <f>(H19+SUM(H20:H22)-SUM(H23:H25))-(H28+SUM(H29:H30)-SUM(H31:H33))</f>
        <v>0</v>
      </c>
      <c r="I37" s="197"/>
      <c r="J37" s="198">
        <f>SUM(C37:H37)</f>
        <v>0</v>
      </c>
      <c r="K37" s="327">
        <f>CDKT!D47</f>
        <v>0</v>
      </c>
      <c r="L37" s="319">
        <f>J37-K37</f>
        <v>0</v>
      </c>
      <c r="M37" s="320"/>
      <c r="N37" s="319"/>
      <c r="O37" s="321"/>
      <c r="P37" s="150"/>
      <c r="Q37" s="150"/>
      <c r="R37" s="150"/>
      <c r="S37" s="150"/>
      <c r="T37" s="150"/>
      <c r="U37" s="150"/>
      <c r="V37" s="150"/>
      <c r="W37" s="150"/>
      <c r="X37" s="150"/>
    </row>
    <row r="38" spans="1:24" s="19" customFormat="1" ht="16.5" thickTop="1">
      <c r="A38" s="290"/>
      <c r="B38" s="290"/>
      <c r="C38" s="49"/>
      <c r="D38" s="49"/>
      <c r="E38" s="49"/>
      <c r="F38" s="49"/>
      <c r="G38" s="49"/>
      <c r="H38" s="49"/>
      <c r="I38" s="49"/>
      <c r="J38" s="49"/>
      <c r="K38" s="319"/>
      <c r="L38" s="319"/>
      <c r="M38" s="320"/>
      <c r="N38" s="319"/>
      <c r="O38" s="321"/>
      <c r="P38" s="150"/>
      <c r="Q38" s="150"/>
      <c r="R38" s="150"/>
      <c r="S38" s="150"/>
      <c r="T38" s="150"/>
      <c r="U38" s="150"/>
      <c r="V38" s="150"/>
      <c r="W38" s="150"/>
      <c r="X38" s="150"/>
    </row>
    <row r="39" spans="1:24" s="19" customFormat="1">
      <c r="A39" s="290"/>
      <c r="B39" s="661" t="s">
        <v>617</v>
      </c>
      <c r="C39" s="49"/>
      <c r="D39" s="49"/>
      <c r="E39" s="49"/>
      <c r="F39" s="49"/>
      <c r="G39" s="49"/>
      <c r="H39" s="49"/>
      <c r="I39" s="49"/>
      <c r="J39" s="49"/>
      <c r="K39" s="319"/>
      <c r="L39" s="319"/>
      <c r="M39" s="320"/>
      <c r="N39" s="319"/>
      <c r="O39" s="321"/>
      <c r="P39" s="150"/>
      <c r="Q39" s="150"/>
      <c r="R39" s="150"/>
      <c r="S39" s="150"/>
      <c r="T39" s="150"/>
      <c r="U39" s="150"/>
      <c r="V39" s="150"/>
      <c r="W39" s="150"/>
      <c r="X39" s="150"/>
    </row>
    <row r="40" spans="1:24" s="19" customFormat="1">
      <c r="A40" s="290"/>
      <c r="B40" s="662" t="s">
        <v>623</v>
      </c>
      <c r="C40" s="49"/>
      <c r="D40" s="49"/>
      <c r="E40" s="49"/>
      <c r="F40" s="49"/>
      <c r="G40" s="49"/>
      <c r="H40" s="49"/>
      <c r="I40" s="49"/>
      <c r="J40" s="49"/>
      <c r="K40" s="319"/>
      <c r="L40" s="319"/>
      <c r="M40" s="320"/>
      <c r="N40" s="319"/>
      <c r="O40" s="321"/>
      <c r="P40" s="150"/>
      <c r="Q40" s="150"/>
      <c r="R40" s="150"/>
      <c r="S40" s="150"/>
      <c r="T40" s="150"/>
      <c r="U40" s="150"/>
      <c r="V40" s="150"/>
      <c r="W40" s="150"/>
      <c r="X40" s="150"/>
    </row>
    <row r="41" spans="1:24" s="19" customFormat="1">
      <c r="A41" s="290"/>
      <c r="B41" s="661" t="s">
        <v>615</v>
      </c>
      <c r="C41" s="49"/>
      <c r="D41" s="49"/>
      <c r="E41" s="49"/>
      <c r="F41" s="49"/>
      <c r="G41" s="49"/>
      <c r="H41" s="49"/>
      <c r="I41" s="49"/>
      <c r="J41" s="49"/>
      <c r="K41" s="319"/>
      <c r="L41" s="319"/>
      <c r="M41" s="320"/>
      <c r="N41" s="319"/>
      <c r="O41" s="321"/>
      <c r="P41" s="150"/>
      <c r="Q41" s="150"/>
      <c r="R41" s="150"/>
      <c r="S41" s="150"/>
      <c r="T41" s="150"/>
      <c r="U41" s="150"/>
      <c r="V41" s="150"/>
      <c r="W41" s="150"/>
      <c r="X41" s="150"/>
    </row>
    <row r="42" spans="1:24" s="19" customFormat="1">
      <c r="A42" s="290"/>
      <c r="B42" s="661" t="s">
        <v>616</v>
      </c>
      <c r="C42" s="49"/>
      <c r="D42" s="49"/>
      <c r="E42" s="49"/>
      <c r="F42" s="49"/>
      <c r="G42" s="49"/>
      <c r="H42" s="49"/>
      <c r="I42" s="49"/>
      <c r="J42" s="49"/>
      <c r="K42" s="319"/>
      <c r="L42" s="319"/>
      <c r="M42" s="320"/>
      <c r="N42" s="319"/>
      <c r="O42" s="321"/>
      <c r="P42" s="150"/>
      <c r="Q42" s="150"/>
      <c r="R42" s="150"/>
      <c r="S42" s="150"/>
      <c r="T42" s="150"/>
      <c r="U42" s="150"/>
      <c r="V42" s="150"/>
      <c r="W42" s="150"/>
      <c r="X42" s="150"/>
    </row>
    <row r="43" spans="1:24" s="19" customFormat="1">
      <c r="A43" s="290"/>
      <c r="B43" s="290"/>
      <c r="C43" s="49"/>
      <c r="D43" s="49"/>
      <c r="E43" s="49"/>
      <c r="F43" s="49"/>
      <c r="G43" s="49"/>
      <c r="H43" s="49"/>
      <c r="I43" s="49"/>
      <c r="J43" s="49"/>
      <c r="K43" s="319"/>
      <c r="L43" s="319"/>
      <c r="M43" s="320"/>
      <c r="N43" s="319"/>
      <c r="O43" s="321"/>
      <c r="P43" s="150"/>
      <c r="Q43" s="150"/>
      <c r="R43" s="150"/>
      <c r="S43" s="150"/>
      <c r="T43" s="150"/>
      <c r="U43" s="150"/>
      <c r="V43" s="150"/>
      <c r="W43" s="150"/>
      <c r="X43" s="150"/>
    </row>
    <row r="44" spans="1:24" s="19" customFormat="1">
      <c r="A44" s="292" t="s">
        <v>511</v>
      </c>
      <c r="B44" s="292" t="s">
        <v>510</v>
      </c>
      <c r="C44" s="49"/>
      <c r="D44" s="49"/>
      <c r="E44" s="49"/>
      <c r="F44" s="49"/>
      <c r="G44" s="49"/>
      <c r="H44" s="49"/>
      <c r="I44" s="49"/>
      <c r="J44" s="49"/>
      <c r="K44" s="319"/>
      <c r="L44" s="319"/>
      <c r="M44" s="320"/>
      <c r="N44" s="319"/>
      <c r="O44" s="321"/>
      <c r="P44" s="150"/>
      <c r="Q44" s="150"/>
      <c r="R44" s="150"/>
      <c r="S44" s="150"/>
      <c r="T44" s="150"/>
      <c r="U44" s="150"/>
      <c r="V44" s="150"/>
      <c r="W44" s="150"/>
      <c r="X44" s="150"/>
    </row>
    <row r="45" spans="1:24" s="19" customFormat="1" ht="6" customHeight="1" thickBot="1">
      <c r="A45" s="290"/>
      <c r="B45" s="290"/>
      <c r="C45" s="49"/>
      <c r="D45" s="49"/>
      <c r="E45" s="49"/>
      <c r="F45" s="49"/>
      <c r="G45" s="49"/>
      <c r="H45" s="49"/>
      <c r="I45" s="49"/>
      <c r="J45" s="49"/>
      <c r="K45" s="319"/>
      <c r="L45" s="319"/>
      <c r="M45" s="320"/>
      <c r="N45" s="319"/>
      <c r="O45" s="321"/>
      <c r="P45" s="150"/>
      <c r="Q45" s="150"/>
      <c r="R45" s="150"/>
      <c r="S45" s="150"/>
      <c r="T45" s="150"/>
      <c r="U45" s="150"/>
      <c r="V45" s="150"/>
      <c r="W45" s="150"/>
      <c r="X45" s="150"/>
    </row>
    <row r="46" spans="1:24" s="19" customFormat="1" ht="29.25" thickTop="1">
      <c r="A46" s="290"/>
      <c r="B46" s="294" t="s">
        <v>233</v>
      </c>
      <c r="C46" s="178" t="s">
        <v>335</v>
      </c>
      <c r="D46" s="178" t="s">
        <v>336</v>
      </c>
      <c r="E46" s="301"/>
      <c r="F46" s="307" t="s">
        <v>337</v>
      </c>
      <c r="G46" s="306"/>
      <c r="H46" s="179" t="s">
        <v>338</v>
      </c>
      <c r="I46" s="180"/>
      <c r="J46" s="181" t="s">
        <v>163</v>
      </c>
      <c r="K46" s="319"/>
      <c r="L46" s="319"/>
      <c r="M46" s="320"/>
      <c r="N46" s="319"/>
      <c r="O46" s="321"/>
      <c r="P46" s="150"/>
      <c r="Q46" s="150"/>
      <c r="R46" s="150"/>
      <c r="S46" s="150"/>
      <c r="T46" s="150"/>
      <c r="U46" s="150"/>
      <c r="V46" s="150"/>
      <c r="W46" s="150"/>
      <c r="X46" s="150"/>
    </row>
    <row r="47" spans="1:24" s="19" customFormat="1">
      <c r="A47" s="290"/>
      <c r="B47" s="295" t="s">
        <v>235</v>
      </c>
      <c r="C47" s="182"/>
      <c r="D47" s="182"/>
      <c r="E47" s="183"/>
      <c r="F47" s="184"/>
      <c r="G47" s="184"/>
      <c r="H47" s="183"/>
      <c r="I47" s="184"/>
      <c r="J47" s="185"/>
      <c r="K47" s="319"/>
      <c r="L47" s="319"/>
      <c r="M47" s="320"/>
      <c r="N47" s="319"/>
      <c r="O47" s="321"/>
      <c r="P47" s="150"/>
      <c r="Q47" s="150"/>
      <c r="R47" s="150"/>
      <c r="S47" s="150"/>
      <c r="T47" s="150"/>
      <c r="U47" s="150"/>
      <c r="V47" s="150"/>
      <c r="W47" s="150"/>
      <c r="X47" s="150"/>
    </row>
    <row r="48" spans="1:24" s="19" customFormat="1">
      <c r="A48" s="290"/>
      <c r="B48" s="310" t="s">
        <v>234</v>
      </c>
      <c r="C48" s="311"/>
      <c r="D48" s="311"/>
      <c r="E48" s="312"/>
      <c r="F48" s="313">
        <v>43000000</v>
      </c>
      <c r="G48" s="313"/>
      <c r="H48" s="312"/>
      <c r="I48" s="313"/>
      <c r="J48" s="368">
        <f>SUM(B48:H48)</f>
        <v>43000000</v>
      </c>
      <c r="K48" s="327">
        <f>CDKT!G54</f>
        <v>43000000</v>
      </c>
      <c r="L48" s="319">
        <f>K48-J48</f>
        <v>0</v>
      </c>
      <c r="M48" s="320"/>
      <c r="N48" s="319"/>
      <c r="O48" s="321"/>
      <c r="P48" s="150"/>
      <c r="Q48" s="150"/>
      <c r="R48" s="150"/>
      <c r="S48" s="150"/>
      <c r="T48" s="150"/>
      <c r="U48" s="150"/>
      <c r="V48" s="150"/>
      <c r="W48" s="150"/>
      <c r="X48" s="150"/>
    </row>
    <row r="49" spans="1:24" s="19" customFormat="1">
      <c r="A49" s="290"/>
      <c r="B49" s="653" t="s">
        <v>600</v>
      </c>
      <c r="C49" s="189"/>
      <c r="D49" s="189"/>
      <c r="E49" s="190"/>
      <c r="F49" s="72"/>
      <c r="G49" s="72"/>
      <c r="H49" s="190"/>
      <c r="I49" s="188"/>
      <c r="J49" s="191">
        <f t="shared" ref="J49:J54" si="2">SUM(C49:H49)</f>
        <v>0</v>
      </c>
      <c r="K49" s="319"/>
      <c r="L49" s="332"/>
      <c r="M49" s="320"/>
      <c r="N49" s="319"/>
      <c r="O49" s="321"/>
      <c r="P49" s="150"/>
      <c r="Q49" s="150"/>
      <c r="R49" s="150"/>
      <c r="S49" s="150"/>
      <c r="T49" s="150"/>
      <c r="U49" s="150"/>
      <c r="V49" s="150"/>
      <c r="W49" s="150"/>
      <c r="X49" s="150"/>
    </row>
    <row r="50" spans="1:24" s="19" customFormat="1">
      <c r="A50" s="290"/>
      <c r="B50" s="296" t="s">
        <v>236</v>
      </c>
      <c r="C50" s="186"/>
      <c r="D50" s="192"/>
      <c r="E50" s="308"/>
      <c r="F50" s="23"/>
      <c r="G50" s="23"/>
      <c r="H50" s="187"/>
      <c r="I50" s="23"/>
      <c r="J50" s="191">
        <f t="shared" si="2"/>
        <v>0</v>
      </c>
      <c r="K50" s="319"/>
      <c r="L50" s="319"/>
      <c r="M50" s="320"/>
      <c r="N50" s="319"/>
      <c r="O50" s="321"/>
      <c r="P50" s="150"/>
      <c r="Q50" s="150"/>
      <c r="R50" s="150"/>
      <c r="S50" s="150"/>
      <c r="T50" s="150"/>
      <c r="U50" s="150"/>
      <c r="V50" s="150"/>
      <c r="W50" s="150"/>
      <c r="X50" s="150"/>
    </row>
    <row r="51" spans="1:24" s="19" customFormat="1">
      <c r="A51" s="290"/>
      <c r="B51" s="296" t="s">
        <v>237</v>
      </c>
      <c r="C51" s="186"/>
      <c r="D51" s="186"/>
      <c r="E51" s="187"/>
      <c r="F51" s="23"/>
      <c r="G51" s="23"/>
      <c r="H51" s="187"/>
      <c r="I51" s="23"/>
      <c r="J51" s="191">
        <f t="shared" si="2"/>
        <v>0</v>
      </c>
      <c r="K51" s="319"/>
      <c r="L51" s="319"/>
      <c r="M51" s="320"/>
      <c r="N51" s="319"/>
      <c r="O51" s="321"/>
      <c r="P51" s="150"/>
      <c r="Q51" s="150"/>
      <c r="R51" s="150"/>
      <c r="S51" s="150"/>
      <c r="T51" s="150"/>
      <c r="U51" s="150"/>
      <c r="V51" s="150"/>
      <c r="W51" s="150"/>
      <c r="X51" s="150"/>
    </row>
    <row r="52" spans="1:24" s="19" customFormat="1" ht="30.75">
      <c r="A52" s="290"/>
      <c r="B52" s="314" t="s">
        <v>240</v>
      </c>
      <c r="C52" s="186"/>
      <c r="D52" s="186"/>
      <c r="E52" s="187"/>
      <c r="F52" s="23"/>
      <c r="G52" s="23"/>
      <c r="H52" s="187"/>
      <c r="I52" s="23"/>
      <c r="J52" s="191">
        <f t="shared" si="2"/>
        <v>0</v>
      </c>
      <c r="K52" s="319"/>
      <c r="L52" s="319"/>
      <c r="M52" s="320"/>
      <c r="N52" s="319"/>
      <c r="O52" s="321"/>
      <c r="P52" s="150"/>
      <c r="Q52" s="150"/>
      <c r="R52" s="150"/>
      <c r="S52" s="150"/>
      <c r="T52" s="150"/>
      <c r="U52" s="150"/>
      <c r="V52" s="150"/>
      <c r="W52" s="150"/>
      <c r="X52" s="150"/>
    </row>
    <row r="53" spans="1:24" s="19" customFormat="1">
      <c r="A53" s="290"/>
      <c r="B53" s="296" t="s">
        <v>238</v>
      </c>
      <c r="C53" s="189"/>
      <c r="D53" s="189"/>
      <c r="E53" s="190"/>
      <c r="F53" s="72"/>
      <c r="G53" s="72"/>
      <c r="H53" s="190"/>
      <c r="I53" s="23"/>
      <c r="J53" s="191">
        <f t="shared" si="2"/>
        <v>0</v>
      </c>
      <c r="K53" s="319"/>
      <c r="L53" s="319"/>
      <c r="M53" s="320"/>
      <c r="N53" s="319"/>
      <c r="O53" s="321"/>
      <c r="P53" s="150"/>
      <c r="Q53" s="150"/>
      <c r="R53" s="150"/>
      <c r="S53" s="150"/>
      <c r="T53" s="150"/>
      <c r="U53" s="150"/>
      <c r="V53" s="150"/>
      <c r="W53" s="150"/>
      <c r="X53" s="150"/>
    </row>
    <row r="54" spans="1:24" s="19" customFormat="1">
      <c r="A54" s="290"/>
      <c r="B54" s="296" t="s">
        <v>239</v>
      </c>
      <c r="C54" s="189"/>
      <c r="D54" s="189"/>
      <c r="E54" s="190"/>
      <c r="F54" s="309"/>
      <c r="G54" s="309"/>
      <c r="H54" s="190"/>
      <c r="I54" s="23"/>
      <c r="J54" s="191">
        <f t="shared" si="2"/>
        <v>0</v>
      </c>
      <c r="K54" s="319"/>
      <c r="L54" s="319"/>
      <c r="M54" s="320"/>
      <c r="N54" s="319"/>
      <c r="O54" s="321"/>
      <c r="P54" s="150"/>
      <c r="Q54" s="150"/>
      <c r="R54" s="150"/>
      <c r="S54" s="150"/>
      <c r="T54" s="150"/>
      <c r="U54" s="150"/>
      <c r="V54" s="150"/>
      <c r="W54" s="150"/>
      <c r="X54" s="150"/>
    </row>
    <row r="55" spans="1:24" s="19" customFormat="1">
      <c r="A55" s="290"/>
      <c r="B55" s="310" t="s">
        <v>598</v>
      </c>
      <c r="C55" s="430">
        <f>C54+C48+C49+C50+C51-C52-C53</f>
        <v>0</v>
      </c>
      <c r="D55" s="430">
        <f>D54+D48+D49+D50+D51-D52-D53</f>
        <v>0</v>
      </c>
      <c r="E55" s="431"/>
      <c r="F55" s="432">
        <f>F54+F48+F49+F50+F51-F52-F53</f>
        <v>43000000</v>
      </c>
      <c r="G55" s="313"/>
      <c r="H55" s="431">
        <f>H54+H48+H49+H50+H51-H52-H53</f>
        <v>0</v>
      </c>
      <c r="I55" s="433"/>
      <c r="J55" s="368">
        <f>SUM(B55:H55)</f>
        <v>43000000</v>
      </c>
      <c r="K55" s="327">
        <f>CDKT!D54</f>
        <v>43000000</v>
      </c>
      <c r="L55" s="319">
        <f>K55-J55</f>
        <v>0</v>
      </c>
      <c r="M55" s="320"/>
      <c r="N55" s="319"/>
      <c r="O55" s="321"/>
      <c r="P55" s="150"/>
      <c r="Q55" s="150"/>
      <c r="R55" s="150"/>
      <c r="S55" s="150"/>
      <c r="T55" s="150"/>
      <c r="U55" s="150"/>
      <c r="V55" s="150"/>
      <c r="W55" s="150"/>
      <c r="X55" s="150"/>
    </row>
    <row r="56" spans="1:24" s="19" customFormat="1">
      <c r="A56" s="290"/>
      <c r="B56" s="310" t="s">
        <v>241</v>
      </c>
      <c r="C56" s="311"/>
      <c r="D56" s="311"/>
      <c r="E56" s="312"/>
      <c r="F56" s="313"/>
      <c r="G56" s="313"/>
      <c r="H56" s="312"/>
      <c r="I56" s="313"/>
      <c r="J56" s="368"/>
      <c r="K56" s="327"/>
      <c r="L56" s="327"/>
      <c r="M56" s="320"/>
      <c r="N56" s="319"/>
      <c r="O56" s="321"/>
      <c r="P56" s="150"/>
      <c r="Q56" s="150"/>
      <c r="R56" s="150"/>
      <c r="S56" s="150"/>
      <c r="T56" s="150"/>
      <c r="U56" s="150"/>
      <c r="V56" s="150"/>
      <c r="W56" s="150"/>
      <c r="X56" s="150"/>
    </row>
    <row r="57" spans="1:24" s="19" customFormat="1">
      <c r="A57" s="290"/>
      <c r="B57" s="310" t="s">
        <v>234</v>
      </c>
      <c r="C57" s="311"/>
      <c r="D57" s="311"/>
      <c r="E57" s="312"/>
      <c r="F57" s="313">
        <v>43000000</v>
      </c>
      <c r="G57" s="313"/>
      <c r="H57" s="312"/>
      <c r="I57" s="313"/>
      <c r="J57" s="368">
        <f t="shared" ref="J57:J63" si="3">SUM(C57:H57)</f>
        <v>43000000</v>
      </c>
      <c r="K57" s="327">
        <f>CDKT!G55</f>
        <v>-43000000</v>
      </c>
      <c r="L57" s="319">
        <f>J57+K57</f>
        <v>0</v>
      </c>
      <c r="M57" s="320"/>
      <c r="N57" s="319"/>
      <c r="O57" s="321"/>
      <c r="P57" s="150"/>
      <c r="Q57" s="150"/>
      <c r="R57" s="150"/>
      <c r="S57" s="150"/>
      <c r="T57" s="150"/>
      <c r="U57" s="150"/>
      <c r="V57" s="150"/>
      <c r="W57" s="150"/>
      <c r="X57" s="150"/>
    </row>
    <row r="58" spans="1:24" s="19" customFormat="1">
      <c r="A58" s="290"/>
      <c r="B58" s="653" t="s">
        <v>599</v>
      </c>
      <c r="C58" s="194"/>
      <c r="D58" s="194"/>
      <c r="E58" s="302"/>
      <c r="F58" s="309"/>
      <c r="G58" s="309"/>
      <c r="H58" s="302"/>
      <c r="I58" s="309"/>
      <c r="J58" s="195">
        <f t="shared" si="3"/>
        <v>0</v>
      </c>
      <c r="K58" s="327"/>
      <c r="L58" s="319"/>
      <c r="M58" s="320"/>
      <c r="N58" s="319"/>
      <c r="O58" s="321"/>
      <c r="P58" s="150"/>
      <c r="Q58" s="150"/>
      <c r="R58" s="150"/>
      <c r="S58" s="150"/>
      <c r="T58" s="150"/>
      <c r="U58" s="150"/>
      <c r="V58" s="150"/>
      <c r="W58" s="150"/>
      <c r="X58" s="150"/>
    </row>
    <row r="59" spans="1:24" s="19" customFormat="1">
      <c r="A59" s="290"/>
      <c r="B59" s="296" t="s">
        <v>175</v>
      </c>
      <c r="C59" s="194"/>
      <c r="D59" s="194"/>
      <c r="E59" s="302"/>
      <c r="F59" s="309"/>
      <c r="G59" s="309"/>
      <c r="H59" s="302"/>
      <c r="I59" s="309"/>
      <c r="J59" s="195">
        <f t="shared" si="3"/>
        <v>0</v>
      </c>
      <c r="K59" s="327"/>
      <c r="L59" s="319"/>
      <c r="M59" s="320"/>
      <c r="N59" s="319"/>
      <c r="O59" s="321"/>
      <c r="P59" s="150"/>
      <c r="Q59" s="150"/>
      <c r="R59" s="150"/>
      <c r="S59" s="150"/>
      <c r="T59" s="150"/>
      <c r="U59" s="150"/>
      <c r="V59" s="150"/>
      <c r="W59" s="150"/>
      <c r="X59" s="150"/>
    </row>
    <row r="60" spans="1:24" s="19" customFormat="1" ht="30.75">
      <c r="A60" s="290"/>
      <c r="B60" s="314" t="s">
        <v>240</v>
      </c>
      <c r="C60" s="194"/>
      <c r="D60" s="194"/>
      <c r="E60" s="302"/>
      <c r="F60" s="309"/>
      <c r="G60" s="309"/>
      <c r="H60" s="302"/>
      <c r="I60" s="309"/>
      <c r="J60" s="195">
        <f t="shared" si="3"/>
        <v>0</v>
      </c>
      <c r="K60" s="327"/>
      <c r="L60" s="319"/>
      <c r="M60" s="320"/>
      <c r="N60" s="319"/>
      <c r="O60" s="321"/>
      <c r="P60" s="150"/>
      <c r="Q60" s="150"/>
      <c r="R60" s="150"/>
      <c r="S60" s="150"/>
      <c r="T60" s="150"/>
      <c r="U60" s="150"/>
      <c r="V60" s="150"/>
      <c r="W60" s="150"/>
      <c r="X60" s="150"/>
    </row>
    <row r="61" spans="1:24" s="19" customFormat="1">
      <c r="A61" s="290"/>
      <c r="B61" s="296" t="s">
        <v>238</v>
      </c>
      <c r="C61" s="189"/>
      <c r="D61" s="189"/>
      <c r="E61" s="190"/>
      <c r="F61" s="72"/>
      <c r="G61" s="72"/>
      <c r="H61" s="190"/>
      <c r="I61" s="23"/>
      <c r="J61" s="195">
        <f t="shared" si="3"/>
        <v>0</v>
      </c>
      <c r="K61" s="319"/>
      <c r="L61" s="319"/>
      <c r="M61" s="320"/>
      <c r="N61" s="319"/>
      <c r="O61" s="321"/>
      <c r="P61" s="150"/>
      <c r="Q61" s="150"/>
      <c r="R61" s="150"/>
      <c r="S61" s="150"/>
      <c r="T61" s="150"/>
      <c r="U61" s="150"/>
      <c r="V61" s="150"/>
      <c r="W61" s="150"/>
      <c r="X61" s="150"/>
    </row>
    <row r="62" spans="1:24" s="19" customFormat="1">
      <c r="A62" s="290"/>
      <c r="B62" s="296" t="s">
        <v>239</v>
      </c>
      <c r="C62" s="189"/>
      <c r="D62" s="189"/>
      <c r="E62" s="190"/>
      <c r="F62" s="72"/>
      <c r="G62" s="72"/>
      <c r="H62" s="190"/>
      <c r="I62" s="23"/>
      <c r="J62" s="195">
        <f t="shared" si="3"/>
        <v>0</v>
      </c>
      <c r="K62" s="319"/>
      <c r="L62" s="319"/>
      <c r="M62" s="320"/>
      <c r="N62" s="319"/>
      <c r="O62" s="321"/>
      <c r="P62" s="150"/>
      <c r="Q62" s="150"/>
      <c r="R62" s="150"/>
      <c r="S62" s="150"/>
      <c r="T62" s="150"/>
      <c r="U62" s="150"/>
      <c r="V62" s="150"/>
      <c r="W62" s="150"/>
      <c r="X62" s="150"/>
    </row>
    <row r="63" spans="1:24" s="19" customFormat="1">
      <c r="A63" s="290"/>
      <c r="B63" s="310" t="s">
        <v>598</v>
      </c>
      <c r="C63" s="430">
        <f>C62+C56+C57+C58+C59-C60-C61</f>
        <v>0</v>
      </c>
      <c r="D63" s="430">
        <f>D62+D56+D57+D58+D59-D60-D61</f>
        <v>0</v>
      </c>
      <c r="E63" s="431"/>
      <c r="F63" s="432">
        <f>F62+F56+F57+F58+F59-F60-F61</f>
        <v>43000000</v>
      </c>
      <c r="G63" s="313"/>
      <c r="H63" s="431">
        <f>H62+H56+H57+H58+H59-H60-H61</f>
        <v>0</v>
      </c>
      <c r="I63" s="433"/>
      <c r="J63" s="368">
        <f t="shared" si="3"/>
        <v>43000000</v>
      </c>
      <c r="K63" s="327">
        <f>CDKT!D55</f>
        <v>-43000000</v>
      </c>
      <c r="L63" s="319">
        <f>K63+J63</f>
        <v>0</v>
      </c>
      <c r="M63" s="320"/>
      <c r="N63" s="319"/>
      <c r="O63" s="321"/>
      <c r="P63" s="150"/>
      <c r="Q63" s="150"/>
      <c r="R63" s="150"/>
      <c r="S63" s="150"/>
      <c r="T63" s="150"/>
      <c r="U63" s="150"/>
      <c r="V63" s="150"/>
      <c r="W63" s="150"/>
      <c r="X63" s="150"/>
    </row>
    <row r="64" spans="1:24" s="19" customFormat="1">
      <c r="A64" s="290"/>
      <c r="B64" s="310" t="s">
        <v>164</v>
      </c>
      <c r="C64" s="311"/>
      <c r="D64" s="311"/>
      <c r="E64" s="312"/>
      <c r="F64" s="313"/>
      <c r="G64" s="313"/>
      <c r="H64" s="312"/>
      <c r="I64" s="313"/>
      <c r="J64" s="368"/>
      <c r="K64" s="319"/>
      <c r="L64" s="319"/>
      <c r="M64" s="320"/>
      <c r="N64" s="319"/>
      <c r="O64" s="321"/>
      <c r="P64" s="150"/>
      <c r="Q64" s="150"/>
      <c r="R64" s="150"/>
      <c r="S64" s="150"/>
      <c r="T64" s="150"/>
      <c r="U64" s="150"/>
      <c r="V64" s="150"/>
      <c r="W64" s="150"/>
      <c r="X64" s="150"/>
    </row>
    <row r="65" spans="1:24" s="19" customFormat="1">
      <c r="A65" s="290"/>
      <c r="B65" s="296" t="s">
        <v>165</v>
      </c>
      <c r="C65" s="189">
        <f>C48-C57</f>
        <v>0</v>
      </c>
      <c r="D65" s="189">
        <f>D48-D57</f>
        <v>0</v>
      </c>
      <c r="E65" s="190"/>
      <c r="F65" s="72">
        <f>F48-F57</f>
        <v>0</v>
      </c>
      <c r="G65" s="72"/>
      <c r="H65" s="190">
        <f>H48-H57</f>
        <v>0</v>
      </c>
      <c r="I65" s="72"/>
      <c r="J65" s="195">
        <f>SUM(C65:H65)</f>
        <v>0</v>
      </c>
      <c r="K65" s="327">
        <f>CDKT!G69</f>
        <v>0</v>
      </c>
      <c r="L65" s="319">
        <f>J65-K65</f>
        <v>0</v>
      </c>
      <c r="M65" s="320"/>
      <c r="N65" s="319"/>
      <c r="O65" s="321"/>
      <c r="P65" s="150"/>
      <c r="Q65" s="150"/>
      <c r="R65" s="150"/>
      <c r="S65" s="150"/>
      <c r="T65" s="150"/>
      <c r="U65" s="150"/>
      <c r="V65" s="150"/>
      <c r="W65" s="150"/>
      <c r="X65" s="150"/>
    </row>
    <row r="66" spans="1:24" s="19" customFormat="1" ht="16.5" thickBot="1">
      <c r="A66" s="290"/>
      <c r="B66" s="297" t="s">
        <v>166</v>
      </c>
      <c r="C66" s="196">
        <f>(C48+SUM(C49:C51)-SUM(C52:C54))-(C57+SUM(C58:C59)-SUM(C60:C62))</f>
        <v>0</v>
      </c>
      <c r="D66" s="196">
        <f>(D48+SUM(D49:D51)-SUM(D52:D54))-(D57+SUM(D58:D59)-SUM(D60:D62))</f>
        <v>0</v>
      </c>
      <c r="E66" s="303"/>
      <c r="F66" s="197">
        <f>(F48+SUM(F49:F51)-SUM(F52:F54))-(F57+SUM(F58:F59)-SUM(F60:F62))</f>
        <v>0</v>
      </c>
      <c r="G66" s="197"/>
      <c r="H66" s="303">
        <f>(H48+SUM(H49:H51)-SUM(H52:H54))-(H57+SUM(H58:H59)-SUM(H60:H62))</f>
        <v>0</v>
      </c>
      <c r="I66" s="197"/>
      <c r="J66" s="198">
        <f>SUM(C66:H66)</f>
        <v>0</v>
      </c>
      <c r="K66" s="327">
        <f>CDKT!D69</f>
        <v>0</v>
      </c>
      <c r="L66" s="319">
        <f>J66-K66</f>
        <v>0</v>
      </c>
      <c r="M66" s="320"/>
      <c r="N66" s="319"/>
      <c r="O66" s="321"/>
      <c r="P66" s="150"/>
      <c r="Q66" s="150"/>
      <c r="R66" s="150"/>
      <c r="S66" s="150"/>
      <c r="T66" s="150"/>
      <c r="U66" s="150"/>
      <c r="V66" s="150"/>
      <c r="W66" s="150"/>
      <c r="X66" s="150"/>
    </row>
    <row r="67" spans="1:24" s="19" customFormat="1" ht="16.5" thickTop="1">
      <c r="A67" s="290"/>
      <c r="B67" s="290"/>
      <c r="C67" s="49"/>
      <c r="D67" s="49"/>
      <c r="E67" s="49"/>
      <c r="F67" s="49"/>
      <c r="G67" s="49"/>
      <c r="H67" s="49"/>
      <c r="I67" s="49"/>
      <c r="J67" s="49"/>
      <c r="K67" s="319"/>
      <c r="L67" s="319"/>
      <c r="M67" s="320"/>
      <c r="N67" s="319"/>
      <c r="O67" s="321"/>
      <c r="P67" s="150"/>
      <c r="Q67" s="150"/>
      <c r="R67" s="150"/>
      <c r="S67" s="150"/>
      <c r="T67" s="150"/>
      <c r="U67" s="150"/>
      <c r="V67" s="150"/>
      <c r="W67" s="150"/>
      <c r="X67" s="150"/>
    </row>
    <row r="68" spans="1:24" s="19" customFormat="1">
      <c r="A68" s="290"/>
      <c r="B68" s="661" t="s">
        <v>622</v>
      </c>
      <c r="C68" s="49"/>
      <c r="D68" s="49"/>
      <c r="E68" s="49"/>
      <c r="F68" s="49"/>
      <c r="G68" s="49"/>
      <c r="H68" s="49"/>
      <c r="I68" s="49"/>
      <c r="J68" s="49"/>
      <c r="K68" s="319"/>
      <c r="L68" s="319"/>
      <c r="M68" s="320"/>
      <c r="N68" s="319"/>
      <c r="O68" s="321"/>
      <c r="P68" s="150"/>
      <c r="Q68" s="150"/>
      <c r="R68" s="150"/>
      <c r="S68" s="150"/>
      <c r="T68" s="150"/>
      <c r="U68" s="150"/>
      <c r="V68" s="150"/>
      <c r="W68" s="150"/>
      <c r="X68" s="150"/>
    </row>
    <row r="69" spans="1:24" s="19" customFormat="1">
      <c r="A69" s="290"/>
      <c r="B69" s="661" t="s">
        <v>624</v>
      </c>
      <c r="C69" s="49"/>
      <c r="D69" s="49"/>
      <c r="E69" s="49"/>
      <c r="F69" s="49"/>
      <c r="G69" s="49"/>
      <c r="H69" s="49"/>
      <c r="I69" s="49"/>
      <c r="J69" s="49"/>
      <c r="K69" s="319"/>
      <c r="L69" s="319"/>
      <c r="M69" s="320"/>
      <c r="N69" s="319"/>
      <c r="O69" s="321"/>
      <c r="P69" s="150"/>
      <c r="Q69" s="150"/>
      <c r="R69" s="150"/>
      <c r="S69" s="150"/>
      <c r="T69" s="150"/>
      <c r="U69" s="150"/>
      <c r="V69" s="150"/>
      <c r="W69" s="150"/>
      <c r="X69" s="150"/>
    </row>
    <row r="70" spans="1:24" s="19" customFormat="1">
      <c r="A70" s="290"/>
      <c r="B70" s="290"/>
      <c r="C70" s="49"/>
      <c r="D70" s="49"/>
      <c r="E70" s="49"/>
      <c r="F70" s="49"/>
      <c r="G70" s="49"/>
      <c r="H70" s="49"/>
      <c r="I70" s="49"/>
      <c r="J70" s="49"/>
      <c r="K70" s="319"/>
      <c r="L70" s="319"/>
      <c r="M70" s="320"/>
      <c r="N70" s="319"/>
      <c r="O70" s="321"/>
      <c r="P70" s="150"/>
      <c r="Q70" s="150"/>
      <c r="R70" s="150"/>
      <c r="S70" s="150"/>
      <c r="T70" s="150"/>
      <c r="U70" s="150"/>
      <c r="V70" s="150"/>
      <c r="W70" s="150"/>
      <c r="X70" s="150"/>
    </row>
    <row r="71" spans="1:24" s="19" customFormat="1" ht="15">
      <c r="A71" s="1" t="s">
        <v>513</v>
      </c>
      <c r="B71" s="1" t="s">
        <v>512</v>
      </c>
      <c r="D71" s="719" t="s">
        <v>48</v>
      </c>
      <c r="E71" s="719"/>
      <c r="F71" s="719"/>
      <c r="G71" s="663"/>
      <c r="H71" s="719" t="s">
        <v>51</v>
      </c>
      <c r="I71" s="719"/>
      <c r="J71" s="719"/>
    </row>
    <row r="72" spans="1:24" s="19" customFormat="1" ht="27">
      <c r="A72" s="1"/>
      <c r="B72" s="1"/>
      <c r="D72" s="664" t="s">
        <v>625</v>
      </c>
      <c r="E72" s="665"/>
      <c r="F72" s="666" t="s">
        <v>626</v>
      </c>
      <c r="G72" s="663"/>
      <c r="H72" s="664" t="s">
        <v>625</v>
      </c>
      <c r="I72" s="665"/>
      <c r="J72" s="666" t="s">
        <v>626</v>
      </c>
    </row>
    <row r="73" spans="1:24" s="19" customFormat="1" ht="15">
      <c r="B73" s="1" t="s">
        <v>277</v>
      </c>
      <c r="D73" s="111">
        <f>SUM(D74:D75)</f>
        <v>14342741</v>
      </c>
      <c r="F73" s="111">
        <f>SUM(F74:F75)</f>
        <v>14342741</v>
      </c>
      <c r="H73" s="111">
        <f>SUM(H74:H75)</f>
        <v>26984591</v>
      </c>
      <c r="I73" s="111"/>
      <c r="J73" s="111">
        <f>SUM(J74:J75)</f>
        <v>26984591</v>
      </c>
    </row>
    <row r="74" spans="1:24" s="19" customFormat="1" ht="15">
      <c r="B74" s="369" t="s">
        <v>339</v>
      </c>
      <c r="D74" s="72">
        <v>8333635</v>
      </c>
      <c r="F74" s="72">
        <v>8333635</v>
      </c>
      <c r="H74" s="72">
        <v>20975485</v>
      </c>
      <c r="I74" s="111"/>
      <c r="J74" s="72">
        <v>20975485</v>
      </c>
      <c r="N74" s="72"/>
      <c r="O74" s="111"/>
      <c r="P74" s="72"/>
    </row>
    <row r="75" spans="1:24" s="19" customFormat="1" ht="15">
      <c r="B75" s="369" t="s">
        <v>340</v>
      </c>
      <c r="D75" s="72">
        <v>6009106</v>
      </c>
      <c r="F75" s="72">
        <v>6009106</v>
      </c>
      <c r="H75" s="72">
        <v>6009106</v>
      </c>
      <c r="I75" s="111"/>
      <c r="J75" s="72">
        <v>6009106</v>
      </c>
      <c r="N75" s="72"/>
      <c r="O75" s="111"/>
      <c r="P75" s="72"/>
    </row>
    <row r="76" spans="1:24" s="19" customFormat="1" thickBot="1">
      <c r="B76" s="350" t="s">
        <v>155</v>
      </c>
      <c r="C76" s="1"/>
      <c r="D76" s="169">
        <f>SUM(D73)</f>
        <v>14342741</v>
      </c>
      <c r="E76" s="1"/>
      <c r="F76" s="169">
        <f>SUM(F73)</f>
        <v>14342741</v>
      </c>
      <c r="G76" s="1"/>
      <c r="H76" s="169">
        <f>SUM(H73)</f>
        <v>26984591</v>
      </c>
      <c r="I76" s="111"/>
      <c r="J76" s="169">
        <f>SUM(J73)</f>
        <v>26984591</v>
      </c>
      <c r="K76" s="317">
        <f>CDKT!D81</f>
        <v>14342741</v>
      </c>
      <c r="L76" s="317">
        <f>CDKT!G81</f>
        <v>26984591</v>
      </c>
    </row>
    <row r="77" spans="1:24" s="19" customFormat="1" thickTop="1">
      <c r="K77" s="320">
        <f>K76-D76</f>
        <v>0</v>
      </c>
      <c r="L77" s="320">
        <f>L76-J76</f>
        <v>0</v>
      </c>
    </row>
    <row r="78" spans="1:24" s="19" customFormat="1" ht="15">
      <c r="A78" s="1" t="s">
        <v>366</v>
      </c>
      <c r="B78" s="1" t="s">
        <v>514</v>
      </c>
      <c r="H78" s="367" t="s">
        <v>48</v>
      </c>
      <c r="I78" s="70"/>
      <c r="J78" s="367" t="s">
        <v>51</v>
      </c>
    </row>
    <row r="79" spans="1:24" s="19" customFormat="1" ht="15">
      <c r="B79" s="1" t="s">
        <v>278</v>
      </c>
      <c r="H79" s="111">
        <f>SUM(H80:H84)</f>
        <v>96516000</v>
      </c>
      <c r="I79" s="111"/>
      <c r="J79" s="111">
        <f>SUM(J80:J84)</f>
        <v>4093920</v>
      </c>
    </row>
    <row r="80" spans="1:24" s="19" customFormat="1" ht="15">
      <c r="A80" s="19" t="s">
        <v>341</v>
      </c>
      <c r="B80" s="369" t="s">
        <v>342</v>
      </c>
      <c r="H80" s="72">
        <v>1361000</v>
      </c>
      <c r="I80" s="111"/>
      <c r="J80" s="72">
        <v>1361000</v>
      </c>
    </row>
    <row r="81" spans="1:24" s="19" customFormat="1" ht="15">
      <c r="B81" s="369" t="s">
        <v>343</v>
      </c>
      <c r="H81" s="72">
        <v>960000</v>
      </c>
      <c r="I81" s="111"/>
      <c r="J81" s="72">
        <v>960000</v>
      </c>
    </row>
    <row r="82" spans="1:24" s="19" customFormat="1" ht="15">
      <c r="B82" s="369" t="s">
        <v>344</v>
      </c>
      <c r="H82" s="72">
        <v>475000</v>
      </c>
      <c r="I82" s="111"/>
      <c r="J82" s="72">
        <v>475000</v>
      </c>
    </row>
    <row r="83" spans="1:24" s="19" customFormat="1" ht="15">
      <c r="B83" s="369" t="s">
        <v>345</v>
      </c>
      <c r="H83" s="72">
        <v>0</v>
      </c>
      <c r="I83" s="111"/>
      <c r="J83" s="72">
        <v>1297920</v>
      </c>
    </row>
    <row r="84" spans="1:24" s="19" customFormat="1" ht="15">
      <c r="B84" s="369" t="s">
        <v>346</v>
      </c>
      <c r="H84" s="72">
        <v>93720000</v>
      </c>
      <c r="I84" s="111"/>
      <c r="J84" s="72"/>
    </row>
    <row r="85" spans="1:24" s="19" customFormat="1" thickBot="1">
      <c r="B85" s="350" t="s">
        <v>155</v>
      </c>
      <c r="C85" s="1"/>
      <c r="D85" s="1"/>
      <c r="E85" s="1"/>
      <c r="F85" s="1"/>
      <c r="G85" s="1"/>
      <c r="H85" s="169">
        <f>H79</f>
        <v>96516000</v>
      </c>
      <c r="I85" s="111"/>
      <c r="J85" s="169">
        <f>J79</f>
        <v>4093920</v>
      </c>
      <c r="K85" s="317">
        <f>CDKT!D82</f>
        <v>96516000</v>
      </c>
      <c r="L85" s="317">
        <f>CDKT!G82</f>
        <v>4093920</v>
      </c>
    </row>
    <row r="86" spans="1:24" s="158" customFormat="1" ht="16.5" thickTop="1">
      <c r="A86" s="290"/>
      <c r="B86" s="298"/>
      <c r="C86" s="19"/>
      <c r="D86" s="19"/>
      <c r="E86" s="19"/>
      <c r="F86" s="19"/>
      <c r="G86" s="19"/>
      <c r="H86" s="20"/>
      <c r="I86" s="23"/>
      <c r="J86" s="193"/>
      <c r="K86" s="327">
        <f>K85-H85</f>
        <v>0</v>
      </c>
      <c r="L86" s="327">
        <f>L85-J85</f>
        <v>0</v>
      </c>
      <c r="M86" s="320"/>
      <c r="N86" s="319"/>
      <c r="O86" s="321"/>
      <c r="P86" s="150"/>
      <c r="Q86" s="150"/>
      <c r="R86" s="150"/>
      <c r="S86" s="150"/>
      <c r="T86" s="150"/>
      <c r="U86" s="150"/>
      <c r="V86" s="150"/>
      <c r="W86" s="150"/>
      <c r="X86" s="150"/>
    </row>
    <row r="87" spans="1:24" s="158" customFormat="1">
      <c r="A87" s="290"/>
      <c r="B87" s="298"/>
      <c r="C87" s="19"/>
      <c r="D87" s="19"/>
      <c r="E87" s="19"/>
      <c r="F87" s="19"/>
      <c r="G87" s="19"/>
      <c r="H87" s="20"/>
      <c r="I87" s="23"/>
      <c r="J87" s="193"/>
      <c r="K87" s="327"/>
      <c r="L87" s="319"/>
      <c r="M87" s="320"/>
      <c r="N87" s="319"/>
      <c r="O87" s="321"/>
      <c r="P87" s="150"/>
      <c r="Q87" s="150"/>
      <c r="R87" s="150"/>
      <c r="S87" s="150"/>
      <c r="T87" s="150"/>
      <c r="U87" s="150"/>
      <c r="V87" s="150"/>
      <c r="W87" s="150"/>
      <c r="X87" s="150"/>
    </row>
    <row r="88" spans="1:24" s="158" customFormat="1">
      <c r="A88" s="290"/>
      <c r="B88" s="298"/>
      <c r="C88" s="19"/>
      <c r="D88" s="19"/>
      <c r="E88" s="19"/>
      <c r="F88" s="19"/>
      <c r="G88" s="19"/>
      <c r="H88" s="20"/>
      <c r="I88" s="23"/>
      <c r="J88" s="193"/>
      <c r="K88" s="327"/>
      <c r="L88" s="319"/>
      <c r="M88" s="320"/>
      <c r="N88" s="319"/>
      <c r="O88" s="321"/>
      <c r="P88" s="150"/>
      <c r="Q88" s="150"/>
      <c r="R88" s="150"/>
      <c r="S88" s="150"/>
      <c r="T88" s="150"/>
      <c r="U88" s="150"/>
      <c r="V88" s="150"/>
      <c r="W88" s="150"/>
      <c r="X88" s="150"/>
    </row>
    <row r="89" spans="1:24" s="158" customFormat="1">
      <c r="A89" s="290"/>
      <c r="B89" s="298"/>
      <c r="C89" s="19"/>
      <c r="D89" s="19"/>
      <c r="E89" s="19"/>
      <c r="F89" s="19"/>
      <c r="G89" s="19"/>
      <c r="H89" s="20"/>
      <c r="I89" s="23"/>
      <c r="J89" s="193"/>
      <c r="K89" s="327"/>
      <c r="L89" s="319"/>
      <c r="M89" s="320"/>
      <c r="N89" s="319"/>
      <c r="O89" s="321"/>
      <c r="P89" s="150"/>
      <c r="Q89" s="150"/>
      <c r="R89" s="150"/>
      <c r="S89" s="150"/>
      <c r="T89" s="150"/>
      <c r="U89" s="150"/>
      <c r="V89" s="150"/>
      <c r="W89" s="150"/>
      <c r="X89" s="150"/>
    </row>
    <row r="90" spans="1:24" s="158" customFormat="1">
      <c r="A90" s="290"/>
      <c r="B90" s="298"/>
      <c r="C90" s="19"/>
      <c r="D90" s="19"/>
      <c r="E90" s="19"/>
      <c r="F90" s="19"/>
      <c r="G90" s="19"/>
      <c r="H90" s="20"/>
      <c r="I90" s="23"/>
      <c r="J90" s="193"/>
      <c r="K90" s="327"/>
      <c r="L90" s="319"/>
      <c r="M90" s="320"/>
      <c r="N90" s="319"/>
      <c r="O90" s="321"/>
      <c r="P90" s="150"/>
      <c r="Q90" s="150"/>
      <c r="R90" s="150"/>
      <c r="S90" s="150"/>
      <c r="T90" s="150"/>
      <c r="U90" s="150"/>
      <c r="V90" s="150"/>
      <c r="W90" s="150"/>
      <c r="X90" s="150"/>
    </row>
    <row r="91" spans="1:24" s="158" customFormat="1">
      <c r="A91" s="290"/>
      <c r="B91" s="298"/>
      <c r="C91" s="19"/>
      <c r="D91" s="19"/>
      <c r="E91" s="19"/>
      <c r="F91" s="19"/>
      <c r="G91" s="19"/>
      <c r="H91" s="20"/>
      <c r="I91" s="23"/>
      <c r="J91" s="193"/>
      <c r="K91" s="327"/>
      <c r="L91" s="319"/>
      <c r="M91" s="320"/>
      <c r="N91" s="319"/>
      <c r="O91" s="321"/>
      <c r="P91" s="150"/>
      <c r="Q91" s="150"/>
      <c r="R91" s="150"/>
      <c r="S91" s="150"/>
      <c r="T91" s="150"/>
      <c r="U91" s="150"/>
      <c r="V91" s="150"/>
      <c r="W91" s="150"/>
      <c r="X91" s="150"/>
    </row>
    <row r="92" spans="1:24" s="158" customFormat="1">
      <c r="A92" s="290"/>
      <c r="B92" s="298"/>
      <c r="C92" s="19"/>
      <c r="D92" s="19"/>
      <c r="E92" s="19"/>
      <c r="F92" s="19"/>
      <c r="G92" s="19"/>
      <c r="H92" s="20"/>
      <c r="I92" s="23"/>
      <c r="J92" s="193"/>
      <c r="K92" s="327"/>
      <c r="L92" s="319"/>
      <c r="M92" s="320"/>
      <c r="N92" s="319"/>
      <c r="O92" s="321"/>
      <c r="P92" s="150"/>
      <c r="Q92" s="150"/>
      <c r="R92" s="150"/>
      <c r="S92" s="150"/>
      <c r="T92" s="150"/>
      <c r="U92" s="150"/>
      <c r="V92" s="150"/>
      <c r="W92" s="150"/>
      <c r="X92" s="150"/>
    </row>
    <row r="93" spans="1:24" s="158" customFormat="1">
      <c r="A93" s="290"/>
      <c r="B93" s="298"/>
      <c r="C93" s="19"/>
      <c r="D93" s="19"/>
      <c r="E93" s="19"/>
      <c r="F93" s="19"/>
      <c r="G93" s="19"/>
      <c r="H93" s="20"/>
      <c r="I93" s="23"/>
      <c r="J93" s="193"/>
      <c r="K93" s="327"/>
      <c r="L93" s="319"/>
      <c r="M93" s="320"/>
      <c r="N93" s="319"/>
      <c r="O93" s="321"/>
      <c r="P93" s="150"/>
      <c r="Q93" s="150"/>
      <c r="R93" s="150"/>
      <c r="S93" s="150"/>
      <c r="T93" s="150"/>
      <c r="U93" s="150"/>
      <c r="V93" s="150"/>
      <c r="W93" s="150"/>
      <c r="X93" s="150"/>
    </row>
    <row r="94" spans="1:24">
      <c r="A94" s="290"/>
      <c r="B94" s="298"/>
      <c r="C94" s="19"/>
      <c r="D94" s="19"/>
      <c r="E94" s="19"/>
      <c r="F94" s="19"/>
      <c r="G94" s="19"/>
      <c r="H94" s="20"/>
      <c r="I94" s="23"/>
      <c r="J94" s="193"/>
      <c r="K94" s="327"/>
    </row>
    <row r="95" spans="1:24">
      <c r="A95" s="290"/>
      <c r="B95" s="298"/>
      <c r="C95" s="19"/>
      <c r="D95" s="19"/>
      <c r="E95" s="19"/>
      <c r="F95" s="19"/>
      <c r="G95" s="19"/>
      <c r="H95" s="20"/>
      <c r="I95" s="23"/>
      <c r="J95" s="193"/>
      <c r="K95" s="327"/>
    </row>
    <row r="96" spans="1:24">
      <c r="A96" s="290"/>
      <c r="B96" s="298"/>
      <c r="C96" s="19"/>
      <c r="D96" s="19"/>
      <c r="E96" s="19"/>
      <c r="F96" s="19"/>
      <c r="G96" s="19"/>
      <c r="H96" s="20"/>
      <c r="I96" s="23"/>
      <c r="J96" s="193"/>
      <c r="K96" s="327"/>
    </row>
    <row r="97" spans="1:24">
      <c r="A97" s="290"/>
      <c r="B97" s="290"/>
      <c r="C97" s="19"/>
      <c r="D97" s="19"/>
      <c r="E97" s="19"/>
      <c r="F97" s="19"/>
      <c r="G97" s="19"/>
      <c r="H97" s="49"/>
      <c r="I97" s="49"/>
      <c r="J97" s="49"/>
      <c r="M97" s="321"/>
      <c r="N97" s="320"/>
      <c r="W97" s="19"/>
      <c r="X97" s="158"/>
    </row>
    <row r="98" spans="1:24">
      <c r="A98" s="290"/>
      <c r="B98" s="290"/>
      <c r="C98" s="19"/>
      <c r="D98" s="19"/>
      <c r="E98" s="19"/>
      <c r="F98" s="19"/>
      <c r="G98" s="19"/>
      <c r="H98" s="49"/>
      <c r="I98" s="49"/>
      <c r="J98" s="49"/>
      <c r="M98" s="321"/>
      <c r="N98" s="320"/>
      <c r="W98" s="19"/>
      <c r="X98" s="158"/>
    </row>
    <row r="99" spans="1:24">
      <c r="A99" s="290"/>
      <c r="B99" s="290"/>
      <c r="C99" s="19"/>
      <c r="D99" s="19"/>
      <c r="E99" s="19"/>
      <c r="F99" s="19"/>
      <c r="G99" s="19"/>
      <c r="H99" s="49"/>
      <c r="I99" s="49"/>
      <c r="J99" s="49"/>
      <c r="M99" s="321"/>
      <c r="N99" s="320"/>
      <c r="W99" s="19"/>
      <c r="X99" s="158"/>
    </row>
    <row r="100" spans="1:24">
      <c r="A100" s="290"/>
      <c r="B100" s="290"/>
      <c r="C100" s="19"/>
      <c r="D100" s="19"/>
      <c r="E100" s="19"/>
      <c r="F100" s="19"/>
      <c r="G100" s="19"/>
      <c r="H100" s="49"/>
      <c r="I100" s="49"/>
      <c r="J100" s="49"/>
      <c r="M100" s="321"/>
      <c r="N100" s="320"/>
      <c r="W100" s="19"/>
      <c r="X100" s="158"/>
    </row>
    <row r="101" spans="1:24">
      <c r="A101" s="290"/>
      <c r="B101" s="290"/>
      <c r="C101" s="19"/>
      <c r="D101" s="19"/>
      <c r="E101" s="19"/>
      <c r="F101" s="19"/>
      <c r="G101" s="19"/>
      <c r="H101" s="49"/>
      <c r="I101" s="49"/>
      <c r="J101" s="49"/>
      <c r="M101" s="321"/>
      <c r="N101" s="320"/>
      <c r="W101" s="19"/>
      <c r="X101" s="158"/>
    </row>
    <row r="102" spans="1:24">
      <c r="A102" s="290"/>
      <c r="B102" s="290"/>
      <c r="C102" s="19"/>
      <c r="D102" s="19"/>
      <c r="E102" s="19"/>
      <c r="F102" s="19"/>
      <c r="G102" s="19"/>
      <c r="H102" s="49"/>
      <c r="I102" s="49"/>
      <c r="J102" s="49"/>
      <c r="M102" s="321"/>
      <c r="N102" s="320"/>
      <c r="W102" s="19"/>
      <c r="X102" s="158"/>
    </row>
    <row r="103" spans="1:24">
      <c r="A103" s="290"/>
      <c r="B103" s="290"/>
      <c r="C103" s="19"/>
      <c r="D103" s="19"/>
      <c r="E103" s="19"/>
      <c r="F103" s="19"/>
      <c r="G103" s="19"/>
      <c r="H103" s="49"/>
      <c r="I103" s="49"/>
      <c r="J103" s="49"/>
      <c r="M103" s="321"/>
      <c r="N103" s="320"/>
      <c r="W103" s="19"/>
      <c r="X103" s="158"/>
    </row>
    <row r="104" spans="1:24">
      <c r="A104" s="290"/>
      <c r="B104" s="290"/>
      <c r="C104" s="19"/>
      <c r="D104" s="19"/>
      <c r="E104" s="19"/>
      <c r="F104" s="19"/>
      <c r="G104" s="19"/>
      <c r="H104" s="49"/>
      <c r="I104" s="49"/>
      <c r="J104" s="49"/>
      <c r="M104" s="321"/>
      <c r="N104" s="320"/>
      <c r="W104" s="19"/>
      <c r="X104" s="158"/>
    </row>
    <row r="105" spans="1:24">
      <c r="A105" s="290"/>
      <c r="B105" s="290"/>
      <c r="C105" s="19"/>
      <c r="D105" s="19"/>
      <c r="E105" s="19"/>
      <c r="F105" s="19"/>
      <c r="G105" s="19"/>
      <c r="H105" s="49"/>
      <c r="I105" s="49"/>
      <c r="J105" s="49"/>
      <c r="M105" s="321"/>
      <c r="N105" s="320"/>
      <c r="W105" s="19"/>
      <c r="X105" s="158"/>
    </row>
    <row r="106" spans="1:24">
      <c r="A106" s="290"/>
      <c r="B106" s="290"/>
      <c r="C106" s="19"/>
      <c r="D106" s="19"/>
      <c r="E106" s="19"/>
      <c r="F106" s="19"/>
      <c r="G106" s="19"/>
      <c r="H106" s="49"/>
      <c r="I106" s="49"/>
      <c r="J106" s="49"/>
      <c r="M106" s="321"/>
      <c r="N106" s="320"/>
      <c r="W106" s="19"/>
      <c r="X106" s="158"/>
    </row>
    <row r="107" spans="1:24">
      <c r="A107" s="290"/>
      <c r="B107" s="290"/>
      <c r="C107" s="19"/>
      <c r="D107" s="19"/>
      <c r="E107" s="19"/>
      <c r="F107" s="19"/>
      <c r="G107" s="19"/>
      <c r="H107" s="49"/>
      <c r="I107" s="49"/>
      <c r="J107" s="49"/>
      <c r="M107" s="321"/>
      <c r="N107" s="320"/>
      <c r="W107" s="19"/>
      <c r="X107" s="158"/>
    </row>
    <row r="108" spans="1:24">
      <c r="A108" s="290"/>
      <c r="B108" s="290"/>
      <c r="C108" s="19"/>
      <c r="D108" s="19"/>
      <c r="E108" s="19"/>
      <c r="F108" s="19"/>
      <c r="G108" s="19"/>
      <c r="H108" s="49"/>
      <c r="I108" s="49"/>
      <c r="J108" s="49"/>
      <c r="M108" s="321"/>
      <c r="N108" s="320"/>
      <c r="W108" s="19"/>
      <c r="X108" s="158"/>
    </row>
    <row r="109" spans="1:24">
      <c r="A109" s="290"/>
      <c r="B109" s="290"/>
      <c r="C109" s="19"/>
      <c r="D109" s="19"/>
      <c r="E109" s="19"/>
      <c r="F109" s="19"/>
      <c r="G109" s="19"/>
      <c r="H109" s="49"/>
      <c r="I109" s="49"/>
      <c r="J109" s="49"/>
      <c r="M109" s="321"/>
      <c r="N109" s="320"/>
      <c r="W109" s="19"/>
      <c r="X109" s="158"/>
    </row>
    <row r="110" spans="1:24">
      <c r="A110" s="290"/>
      <c r="B110" s="290"/>
      <c r="C110" s="19"/>
      <c r="D110" s="19"/>
      <c r="E110" s="19"/>
      <c r="F110" s="19"/>
      <c r="G110" s="19"/>
      <c r="H110" s="49"/>
      <c r="I110" s="49"/>
      <c r="J110" s="49"/>
      <c r="M110" s="321"/>
      <c r="N110" s="320"/>
      <c r="W110" s="19"/>
      <c r="X110" s="158"/>
    </row>
    <row r="111" spans="1:24">
      <c r="A111" s="290"/>
      <c r="B111" s="290"/>
      <c r="C111" s="19"/>
      <c r="D111" s="19"/>
      <c r="E111" s="19"/>
      <c r="F111" s="19"/>
      <c r="G111" s="19"/>
      <c r="H111" s="49"/>
      <c r="I111" s="49"/>
      <c r="J111" s="49"/>
    </row>
    <row r="112" spans="1:24">
      <c r="A112" s="290"/>
      <c r="B112" s="290"/>
      <c r="C112" s="19"/>
      <c r="D112" s="19"/>
      <c r="E112" s="19"/>
      <c r="F112" s="19"/>
      <c r="G112" s="19"/>
      <c r="H112" s="49"/>
      <c r="I112" s="49"/>
      <c r="J112" s="49"/>
    </row>
    <row r="113" spans="1:24">
      <c r="A113" s="290"/>
      <c r="B113" s="290"/>
      <c r="C113" s="19"/>
      <c r="D113" s="19"/>
      <c r="E113" s="19"/>
      <c r="F113" s="19"/>
      <c r="G113" s="19"/>
      <c r="H113" s="49"/>
      <c r="I113" s="49"/>
      <c r="J113" s="49"/>
    </row>
    <row r="114" spans="1:24">
      <c r="A114" s="290"/>
      <c r="B114" s="290"/>
      <c r="C114" s="19"/>
      <c r="D114" s="19"/>
      <c r="E114" s="19"/>
      <c r="F114" s="19"/>
      <c r="G114" s="19"/>
      <c r="H114" s="49"/>
      <c r="I114" s="49"/>
      <c r="J114" s="49"/>
    </row>
    <row r="115" spans="1:24">
      <c r="A115" s="290"/>
      <c r="B115" s="290"/>
      <c r="C115" s="19"/>
      <c r="D115" s="19"/>
      <c r="E115" s="19"/>
      <c r="F115" s="19"/>
      <c r="G115" s="19"/>
      <c r="H115" s="49"/>
      <c r="I115" s="49"/>
      <c r="J115" s="49"/>
    </row>
    <row r="116" spans="1:24">
      <c r="A116" s="290"/>
      <c r="B116" s="290"/>
      <c r="C116" s="19"/>
      <c r="D116" s="19"/>
      <c r="E116" s="19"/>
      <c r="F116" s="19"/>
      <c r="G116" s="19"/>
      <c r="H116" s="49"/>
      <c r="I116" s="49"/>
      <c r="J116" s="49"/>
    </row>
    <row r="117" spans="1:24">
      <c r="A117" s="290"/>
      <c r="B117" s="290"/>
      <c r="C117" s="19"/>
      <c r="D117" s="19"/>
      <c r="E117" s="19"/>
      <c r="F117" s="19"/>
      <c r="G117" s="19"/>
      <c r="H117" s="49"/>
      <c r="I117" s="49"/>
      <c r="J117" s="49"/>
    </row>
    <row r="118" spans="1:24" ht="17.25">
      <c r="A118" s="289"/>
      <c r="B118" s="289"/>
      <c r="C118" s="154"/>
      <c r="D118" s="154"/>
      <c r="E118" s="154"/>
      <c r="F118" s="154"/>
      <c r="G118" s="154"/>
      <c r="H118" s="162"/>
      <c r="I118" s="162"/>
      <c r="J118" s="162"/>
    </row>
    <row r="119" spans="1:24" ht="17.25">
      <c r="A119" s="289"/>
      <c r="B119" s="289"/>
      <c r="C119" s="154"/>
      <c r="D119" s="154"/>
      <c r="E119" s="154"/>
      <c r="F119" s="154"/>
      <c r="G119" s="154"/>
      <c r="H119" s="162"/>
      <c r="I119" s="162"/>
      <c r="J119" s="162"/>
    </row>
    <row r="120" spans="1:24" ht="17.25">
      <c r="A120" s="289"/>
      <c r="B120" s="289"/>
      <c r="C120" s="154"/>
      <c r="D120" s="154"/>
      <c r="E120" s="154"/>
      <c r="F120" s="154"/>
      <c r="G120" s="154"/>
      <c r="H120" s="162"/>
      <c r="I120" s="162"/>
      <c r="J120" s="162"/>
    </row>
    <row r="121" spans="1:24" ht="17.25">
      <c r="A121" s="289"/>
      <c r="B121" s="289"/>
      <c r="C121" s="154"/>
      <c r="D121" s="154"/>
      <c r="E121" s="154"/>
      <c r="F121" s="154"/>
      <c r="G121" s="154"/>
      <c r="H121" s="162"/>
      <c r="I121" s="162"/>
      <c r="J121" s="162"/>
    </row>
    <row r="122" spans="1:24" ht="17.25">
      <c r="A122" s="289"/>
      <c r="B122" s="289"/>
      <c r="C122" s="154"/>
      <c r="D122" s="154"/>
      <c r="E122" s="154"/>
      <c r="F122" s="154"/>
      <c r="G122" s="154"/>
      <c r="H122" s="162"/>
      <c r="I122" s="162"/>
      <c r="J122" s="162"/>
    </row>
    <row r="123" spans="1:24" ht="17.25">
      <c r="A123" s="289"/>
      <c r="B123" s="289"/>
      <c r="C123" s="154"/>
      <c r="D123" s="154"/>
      <c r="E123" s="154"/>
      <c r="F123" s="154"/>
      <c r="G123" s="154"/>
      <c r="H123" s="162"/>
      <c r="I123" s="162"/>
      <c r="J123" s="162"/>
    </row>
    <row r="124" spans="1:24" ht="17.25">
      <c r="A124" s="289"/>
      <c r="B124" s="289"/>
      <c r="C124" s="154"/>
      <c r="D124" s="154"/>
      <c r="E124" s="154"/>
      <c r="F124" s="154"/>
      <c r="G124" s="154"/>
      <c r="H124" s="162"/>
      <c r="I124" s="162"/>
      <c r="J124" s="162"/>
    </row>
    <row r="125" spans="1:24" ht="17.25">
      <c r="A125" s="289"/>
      <c r="B125" s="289"/>
      <c r="C125" s="154"/>
      <c r="D125" s="154"/>
      <c r="E125" s="154"/>
      <c r="F125" s="154"/>
      <c r="G125" s="154"/>
      <c r="H125" s="162"/>
      <c r="I125" s="162"/>
      <c r="J125" s="162"/>
    </row>
    <row r="126" spans="1:24" s="20" customFormat="1" ht="17.25">
      <c r="A126" s="289"/>
      <c r="B126" s="289"/>
      <c r="C126" s="154"/>
      <c r="D126" s="154"/>
      <c r="E126" s="154"/>
      <c r="F126" s="154"/>
      <c r="G126" s="154"/>
      <c r="H126" s="162"/>
      <c r="I126" s="162"/>
      <c r="J126" s="162"/>
      <c r="K126" s="319"/>
      <c r="L126" s="319"/>
      <c r="M126" s="320"/>
      <c r="N126" s="319"/>
      <c r="O126" s="321"/>
      <c r="P126" s="150"/>
      <c r="Q126" s="150"/>
      <c r="R126" s="150"/>
      <c r="S126" s="150"/>
      <c r="T126" s="150"/>
      <c r="U126" s="150"/>
      <c r="V126" s="150"/>
      <c r="W126" s="150"/>
      <c r="X126" s="150"/>
    </row>
    <row r="127" spans="1:24" s="20" customFormat="1" ht="17.25">
      <c r="A127" s="289"/>
      <c r="B127" s="289"/>
      <c r="C127" s="154"/>
      <c r="D127" s="154"/>
      <c r="E127" s="154"/>
      <c r="F127" s="154"/>
      <c r="G127" s="154"/>
      <c r="H127" s="162"/>
      <c r="I127" s="162"/>
      <c r="J127" s="162"/>
      <c r="K127" s="319"/>
      <c r="L127" s="319"/>
      <c r="M127" s="320"/>
      <c r="N127" s="319"/>
      <c r="O127" s="321"/>
      <c r="P127" s="150"/>
      <c r="Q127" s="150"/>
      <c r="R127" s="150"/>
      <c r="S127" s="150"/>
      <c r="T127" s="150"/>
      <c r="U127" s="150"/>
      <c r="V127" s="150"/>
      <c r="W127" s="150"/>
      <c r="X127" s="150"/>
    </row>
    <row r="128" spans="1:24" s="20" customFormat="1" ht="17.25">
      <c r="A128" s="289"/>
      <c r="B128" s="289"/>
      <c r="C128" s="154"/>
      <c r="D128" s="154"/>
      <c r="E128" s="154"/>
      <c r="F128" s="154"/>
      <c r="G128" s="154"/>
      <c r="H128" s="162"/>
      <c r="I128" s="162"/>
      <c r="J128" s="162"/>
      <c r="K128" s="319"/>
      <c r="L128" s="319"/>
      <c r="M128" s="320"/>
      <c r="N128" s="319"/>
      <c r="O128" s="321"/>
      <c r="P128" s="150"/>
      <c r="Q128" s="150"/>
      <c r="R128" s="150"/>
      <c r="S128" s="150"/>
      <c r="T128" s="150"/>
      <c r="U128" s="150"/>
      <c r="V128" s="150"/>
      <c r="W128" s="150"/>
      <c r="X128" s="150"/>
    </row>
    <row r="129" spans="1:24" s="20" customFormat="1" ht="17.25">
      <c r="A129" s="289"/>
      <c r="B129" s="289"/>
      <c r="C129" s="154"/>
      <c r="D129" s="154"/>
      <c r="E129" s="154"/>
      <c r="F129" s="154"/>
      <c r="G129" s="154"/>
      <c r="H129" s="162"/>
      <c r="I129" s="162"/>
      <c r="J129" s="162"/>
      <c r="K129" s="319"/>
      <c r="L129" s="319"/>
      <c r="M129" s="320"/>
      <c r="N129" s="319"/>
      <c r="O129" s="321"/>
      <c r="P129" s="150"/>
      <c r="Q129" s="150"/>
      <c r="R129" s="150"/>
      <c r="S129" s="150"/>
      <c r="T129" s="150"/>
      <c r="U129" s="150"/>
      <c r="V129" s="150"/>
      <c r="W129" s="150"/>
      <c r="X129" s="150"/>
    </row>
    <row r="130" spans="1:24" s="20" customFormat="1" ht="17.25">
      <c r="A130" s="289"/>
      <c r="B130" s="289"/>
      <c r="C130" s="154"/>
      <c r="D130" s="154"/>
      <c r="E130" s="154"/>
      <c r="F130" s="154"/>
      <c r="G130" s="154"/>
      <c r="H130" s="162"/>
      <c r="I130" s="162"/>
      <c r="J130" s="162"/>
      <c r="K130" s="319"/>
      <c r="L130" s="319"/>
      <c r="M130" s="320"/>
      <c r="N130" s="319"/>
      <c r="O130" s="321"/>
      <c r="P130" s="150"/>
      <c r="Q130" s="150"/>
      <c r="R130" s="150"/>
      <c r="S130" s="150"/>
      <c r="T130" s="150"/>
      <c r="U130" s="150"/>
      <c r="V130" s="150"/>
      <c r="W130" s="150"/>
      <c r="X130" s="150"/>
    </row>
    <row r="131" spans="1:24" s="20" customFormat="1" ht="17.25">
      <c r="A131" s="289"/>
      <c r="B131" s="289"/>
      <c r="C131" s="154"/>
      <c r="D131" s="154"/>
      <c r="E131" s="154"/>
      <c r="F131" s="154"/>
      <c r="G131" s="154"/>
      <c r="H131" s="162"/>
      <c r="I131" s="162"/>
      <c r="J131" s="162"/>
      <c r="K131" s="319"/>
      <c r="L131" s="319"/>
      <c r="M131" s="320"/>
      <c r="N131" s="319"/>
      <c r="O131" s="321"/>
      <c r="P131" s="150"/>
      <c r="Q131" s="150"/>
      <c r="R131" s="150"/>
      <c r="S131" s="150"/>
      <c r="T131" s="150"/>
      <c r="U131" s="150"/>
      <c r="V131" s="150"/>
      <c r="W131" s="150"/>
      <c r="X131" s="150"/>
    </row>
  </sheetData>
  <dataConsolidate/>
  <mergeCells count="6">
    <mergeCell ref="D9:F9"/>
    <mergeCell ref="H9:J9"/>
    <mergeCell ref="D71:F71"/>
    <mergeCell ref="H71:J71"/>
    <mergeCell ref="A5:J5"/>
    <mergeCell ref="A6:J6"/>
  </mergeCells>
  <conditionalFormatting sqref="A135:A136">
    <cfRule type="cellIs" dxfId="67" priority="67" stopIfTrue="1" operator="equal">
      <formula>0</formula>
    </cfRule>
  </conditionalFormatting>
  <conditionalFormatting sqref="H1:J8 C32:J33 C36:J37 C19:J26 J11:J12 H11:H12 H86:J65357 H14:J18 I11:I13 H38:J45 H67:J70">
    <cfRule type="cellIs" dxfId="66" priority="66" stopIfTrue="1" operator="between">
      <formula>-0.5</formula>
      <formula>0.5</formula>
    </cfRule>
  </conditionalFormatting>
  <conditionalFormatting sqref="J10">
    <cfRule type="cellIs" dxfId="65" priority="50" stopIfTrue="1" operator="between">
      <formula>-0.5</formula>
      <formula>0.5</formula>
    </cfRule>
  </conditionalFormatting>
  <conditionalFormatting sqref="H9">
    <cfRule type="cellIs" dxfId="64" priority="60" stopIfTrue="1" operator="between">
      <formula>-0.5</formula>
      <formula>0.5</formula>
    </cfRule>
  </conditionalFormatting>
  <conditionalFormatting sqref="D9:D10">
    <cfRule type="cellIs" dxfId="63" priority="59" stopIfTrue="1" operator="between">
      <formula>-0.5</formula>
      <formula>0.5</formula>
    </cfRule>
  </conditionalFormatting>
  <conditionalFormatting sqref="E13">
    <cfRule type="cellIs" dxfId="62" priority="57" stopIfTrue="1" operator="between">
      <formula>-0.5</formula>
      <formula>0.5</formula>
    </cfRule>
  </conditionalFormatting>
  <conditionalFormatting sqref="F10">
    <cfRule type="cellIs" dxfId="61" priority="52" stopIfTrue="1" operator="between">
      <formula>-0.5</formula>
      <formula>0.5</formula>
    </cfRule>
  </conditionalFormatting>
  <conditionalFormatting sqref="J13">
    <cfRule type="cellIs" dxfId="60" priority="56" stopIfTrue="1" operator="between">
      <formula>-0.5</formula>
      <formula>0.5</formula>
    </cfRule>
  </conditionalFormatting>
  <conditionalFormatting sqref="H13">
    <cfRule type="cellIs" dxfId="59" priority="55" stopIfTrue="1" operator="between">
      <formula>-0.5</formula>
      <formula>0.5</formula>
    </cfRule>
  </conditionalFormatting>
  <conditionalFormatting sqref="F13">
    <cfRule type="cellIs" dxfId="58" priority="54" stopIfTrue="1" operator="between">
      <formula>-0.5</formula>
      <formula>0.5</formula>
    </cfRule>
  </conditionalFormatting>
  <conditionalFormatting sqref="D13">
    <cfRule type="cellIs" dxfId="57" priority="53" stopIfTrue="1" operator="between">
      <formula>-0.5</formula>
      <formula>0.5</formula>
    </cfRule>
  </conditionalFormatting>
  <conditionalFormatting sqref="H10">
    <cfRule type="cellIs" dxfId="56" priority="51" stopIfTrue="1" operator="between">
      <formula>-0.5</formula>
      <formula>0.5</formula>
    </cfRule>
  </conditionalFormatting>
  <conditionalFormatting sqref="C28:J28 C29:I31">
    <cfRule type="cellIs" dxfId="55" priority="48" stopIfTrue="1" operator="between">
      <formula>-0.5</formula>
      <formula>0.5</formula>
    </cfRule>
  </conditionalFormatting>
  <conditionalFormatting sqref="C27:J27">
    <cfRule type="cellIs" dxfId="54" priority="49" stopIfTrue="1" operator="between">
      <formula>-0.5</formula>
      <formula>0.5</formula>
    </cfRule>
  </conditionalFormatting>
  <conditionalFormatting sqref="C35:J35">
    <cfRule type="cellIs" dxfId="53" priority="47" stopIfTrue="1" operator="between">
      <formula>-0.5</formula>
      <formula>0.5</formula>
    </cfRule>
  </conditionalFormatting>
  <conditionalFormatting sqref="I34">
    <cfRule type="cellIs" dxfId="52" priority="39" stopIfTrue="1" operator="between">
      <formula>-0.5</formula>
      <formula>0.5</formula>
    </cfRule>
  </conditionalFormatting>
  <conditionalFormatting sqref="J29:J31">
    <cfRule type="cellIs" dxfId="51" priority="38" stopIfTrue="1" operator="between">
      <formula>-0.5</formula>
      <formula>0.5</formula>
    </cfRule>
  </conditionalFormatting>
  <conditionalFormatting sqref="C34">
    <cfRule type="cellIs" dxfId="50" priority="37" stopIfTrue="1" operator="between">
      <formula>-0.5</formula>
      <formula>0.5</formula>
    </cfRule>
  </conditionalFormatting>
  <conditionalFormatting sqref="D34:H34">
    <cfRule type="cellIs" dxfId="49" priority="36" stopIfTrue="1" operator="between">
      <formula>-0.5</formula>
      <formula>0.5</formula>
    </cfRule>
  </conditionalFormatting>
  <conditionalFormatting sqref="J34">
    <cfRule type="cellIs" dxfId="48" priority="35" stopIfTrue="1" operator="between">
      <formula>-0.5</formula>
      <formula>0.5</formula>
    </cfRule>
  </conditionalFormatting>
  <conditionalFormatting sqref="C61:J62 C65:J66 C48:J55 H46:J47">
    <cfRule type="cellIs" dxfId="47" priority="28" stopIfTrue="1" operator="between">
      <formula>-0.5</formula>
      <formula>0.5</formula>
    </cfRule>
  </conditionalFormatting>
  <conditionalFormatting sqref="C57:J57 C58:I60">
    <cfRule type="cellIs" dxfId="46" priority="26" stopIfTrue="1" operator="between">
      <formula>-0.5</formula>
      <formula>0.5</formula>
    </cfRule>
  </conditionalFormatting>
  <conditionalFormatting sqref="C56:J56">
    <cfRule type="cellIs" dxfId="45" priority="27" stopIfTrue="1" operator="between">
      <formula>-0.5</formula>
      <formula>0.5</formula>
    </cfRule>
  </conditionalFormatting>
  <conditionalFormatting sqref="C64:J64">
    <cfRule type="cellIs" dxfId="44" priority="25" stopIfTrue="1" operator="between">
      <formula>-0.5</formula>
      <formula>0.5</formula>
    </cfRule>
  </conditionalFormatting>
  <conditionalFormatting sqref="I63">
    <cfRule type="cellIs" dxfId="43" priority="24" stopIfTrue="1" operator="between">
      <formula>-0.5</formula>
      <formula>0.5</formula>
    </cfRule>
  </conditionalFormatting>
  <conditionalFormatting sqref="J58:J60">
    <cfRule type="cellIs" dxfId="42" priority="23" stopIfTrue="1" operator="between">
      <formula>-0.5</formula>
      <formula>0.5</formula>
    </cfRule>
  </conditionalFormatting>
  <conditionalFormatting sqref="C63">
    <cfRule type="cellIs" dxfId="41" priority="22" stopIfTrue="1" operator="between">
      <formula>-0.5</formula>
      <formula>0.5</formula>
    </cfRule>
  </conditionalFormatting>
  <conditionalFormatting sqref="D63:H63">
    <cfRule type="cellIs" dxfId="40" priority="21" stopIfTrue="1" operator="between">
      <formula>-0.5</formula>
      <formula>0.5</formula>
    </cfRule>
  </conditionalFormatting>
  <conditionalFormatting sqref="J63">
    <cfRule type="cellIs" dxfId="39" priority="20" stopIfTrue="1" operator="between">
      <formula>-0.5</formula>
      <formula>0.5</formula>
    </cfRule>
  </conditionalFormatting>
  <conditionalFormatting sqref="H76:J76">
    <cfRule type="cellIs" dxfId="38" priority="19" stopIfTrue="1" operator="between">
      <formula>-0.5</formula>
      <formula>0.5</formula>
    </cfRule>
  </conditionalFormatting>
  <conditionalFormatting sqref="H85:J85">
    <cfRule type="cellIs" dxfId="37" priority="18" stopIfTrue="1" operator="between">
      <formula>-0.5</formula>
      <formula>0.5</formula>
    </cfRule>
  </conditionalFormatting>
  <conditionalFormatting sqref="H73:J75">
    <cfRule type="cellIs" dxfId="36" priority="17" stopIfTrue="1" operator="between">
      <formula>-0.5</formula>
      <formula>0.5</formula>
    </cfRule>
  </conditionalFormatting>
  <conditionalFormatting sqref="H79:J84">
    <cfRule type="cellIs" dxfId="35" priority="16" stopIfTrue="1" operator="between">
      <formula>-0.5</formula>
      <formula>0.5</formula>
    </cfRule>
  </conditionalFormatting>
  <conditionalFormatting sqref="N74:P75">
    <cfRule type="cellIs" dxfId="34" priority="9" stopIfTrue="1" operator="between">
      <formula>-0.5</formula>
      <formula>0.5</formula>
    </cfRule>
  </conditionalFormatting>
  <conditionalFormatting sqref="F76">
    <cfRule type="cellIs" dxfId="33" priority="1" stopIfTrue="1" operator="between">
      <formula>-0.5</formula>
      <formula>0.5</formula>
    </cfRule>
  </conditionalFormatting>
  <conditionalFormatting sqref="H71">
    <cfRule type="cellIs" dxfId="32" priority="8" stopIfTrue="1" operator="between">
      <formula>-0.5</formula>
      <formula>0.5</formula>
    </cfRule>
  </conditionalFormatting>
  <conditionalFormatting sqref="D71">
    <cfRule type="cellIs" dxfId="31" priority="7" stopIfTrue="1" operator="between">
      <formula>-0.5</formula>
      <formula>0.5</formula>
    </cfRule>
  </conditionalFormatting>
  <conditionalFormatting sqref="D74:D75">
    <cfRule type="cellIs" dxfId="30" priority="6" stopIfTrue="1" operator="between">
      <formula>-0.5</formula>
      <formula>0.5</formula>
    </cfRule>
  </conditionalFormatting>
  <conditionalFormatting sqref="F74:F75">
    <cfRule type="cellIs" dxfId="29" priority="5" stopIfTrue="1" operator="between">
      <formula>-0.5</formula>
      <formula>0.5</formula>
    </cfRule>
  </conditionalFormatting>
  <conditionalFormatting sqref="D76">
    <cfRule type="cellIs" dxfId="28" priority="4" stopIfTrue="1" operator="between">
      <formula>-0.5</formula>
      <formula>0.5</formula>
    </cfRule>
  </conditionalFormatting>
  <conditionalFormatting sqref="D73">
    <cfRule type="cellIs" dxfId="27" priority="3" stopIfTrue="1" operator="between">
      <formula>-0.5</formula>
      <formula>0.5</formula>
    </cfRule>
  </conditionalFormatting>
  <conditionalFormatting sqref="F73">
    <cfRule type="cellIs" dxfId="26" priority="2" stopIfTrue="1" operator="between">
      <formula>-0.5</formula>
      <formula>0.5</formula>
    </cfRule>
  </conditionalFormatting>
  <pageMargins left="0.55118110236220497" right="0.196850393700787" top="0.39370078740157499" bottom="0.43307086614173201" header="0.27559055118110198" footer="0.196850393700787"/>
  <pageSetup paperSize="9" scale="95" firstPageNumber="21" orientation="portrait" useFirstPageNumber="1" r:id="rId1"/>
  <headerFooter>
    <oddFooter>&amp;C&amp;P</oddFooter>
  </headerFooter>
  <rowBreaks count="1" manualBreakCount="1">
    <brk id="43" max="9" man="1"/>
  </rowBreaks>
  <drawing r:id="rId2"/>
</worksheet>
</file>

<file path=xl/worksheets/sheet9.xml><?xml version="1.0" encoding="utf-8"?>
<worksheet xmlns="http://schemas.openxmlformats.org/spreadsheetml/2006/main" xmlns:r="http://schemas.openxmlformats.org/officeDocument/2006/relationships">
  <dimension ref="A1:Q38"/>
  <sheetViews>
    <sheetView showGridLines="0" view="pageBreakPreview" zoomScaleSheetLayoutView="100" workbookViewId="0">
      <selection activeCell="H82" sqref="H82"/>
    </sheetView>
  </sheetViews>
  <sheetFormatPr defaultRowHeight="15"/>
  <cols>
    <col min="1" max="1" width="3.25" style="347" customWidth="1"/>
    <col min="2" max="2" width="35.625" style="347" customWidth="1"/>
    <col min="3" max="3" width="0.375" style="19" customWidth="1"/>
    <col min="4" max="4" width="14.375" style="19" customWidth="1"/>
    <col min="5" max="5" width="0.5" style="19" customWidth="1"/>
    <col min="6" max="6" width="0.375" style="19" customWidth="1"/>
    <col min="7" max="7" width="14.5" style="19" customWidth="1"/>
    <col min="8" max="8" width="0.875" style="19" customWidth="1"/>
    <col min="9" max="9" width="14.875" style="19" customWidth="1"/>
    <col min="10" max="10" width="1.125" style="19" customWidth="1"/>
    <col min="11" max="11" width="14.75" style="49" customWidth="1"/>
    <col min="12" max="12" width="0.75" style="49" customWidth="1"/>
    <col min="13" max="13" width="14.875" style="49" customWidth="1"/>
    <col min="14" max="15" width="15.25" style="320" customWidth="1"/>
    <col min="16" max="16384" width="9" style="19"/>
  </cols>
  <sheetData>
    <row r="1" spans="1:17" ht="16.5" customHeight="1">
      <c r="A1" s="284" t="s">
        <v>320</v>
      </c>
      <c r="B1" s="290"/>
      <c r="C1" s="290"/>
      <c r="M1" s="338"/>
      <c r="N1" s="319"/>
      <c r="P1" s="319"/>
      <c r="Q1" s="320"/>
    </row>
    <row r="2" spans="1:17" ht="17.25" customHeight="1">
      <c r="A2" s="286" t="s">
        <v>321</v>
      </c>
      <c r="B2" s="290"/>
      <c r="C2" s="290"/>
      <c r="N2" s="319"/>
      <c r="P2" s="319"/>
      <c r="Q2" s="320"/>
    </row>
    <row r="3" spans="1:17" ht="6.75" customHeight="1">
      <c r="A3" s="339"/>
      <c r="B3" s="339"/>
      <c r="C3" s="339"/>
      <c r="D3" s="340"/>
      <c r="E3" s="340"/>
      <c r="F3" s="340"/>
      <c r="G3" s="340"/>
      <c r="H3" s="340"/>
      <c r="I3" s="340"/>
      <c r="J3" s="340"/>
      <c r="K3" s="341"/>
      <c r="L3" s="341"/>
      <c r="M3" s="341"/>
      <c r="N3" s="333"/>
      <c r="P3" s="319"/>
      <c r="Q3" s="320"/>
    </row>
    <row r="4" spans="1:17">
      <c r="A4" s="19"/>
      <c r="B4" s="19"/>
    </row>
    <row r="5" spans="1:17" s="62" customFormat="1" ht="20.25">
      <c r="A5" s="693" t="s">
        <v>151</v>
      </c>
      <c r="B5" s="693"/>
      <c r="C5" s="693"/>
      <c r="D5" s="693"/>
      <c r="E5" s="693"/>
      <c r="F5" s="693"/>
      <c r="G5" s="693"/>
      <c r="H5" s="693"/>
      <c r="I5" s="693"/>
      <c r="J5" s="693"/>
      <c r="K5" s="693"/>
      <c r="L5" s="693"/>
      <c r="M5" s="693"/>
      <c r="N5" s="332"/>
      <c r="O5" s="332"/>
    </row>
    <row r="6" spans="1:17" s="62" customFormat="1">
      <c r="A6" s="694" t="s">
        <v>544</v>
      </c>
      <c r="B6" s="694"/>
      <c r="C6" s="694"/>
      <c r="D6" s="694"/>
      <c r="E6" s="694"/>
      <c r="F6" s="694"/>
      <c r="G6" s="694"/>
      <c r="H6" s="694"/>
      <c r="I6" s="694"/>
      <c r="J6" s="694"/>
      <c r="K6" s="694"/>
      <c r="L6" s="694"/>
      <c r="M6" s="694"/>
      <c r="N6" s="332"/>
      <c r="O6" s="332"/>
    </row>
    <row r="7" spans="1:17" s="62" customFormat="1" ht="11.25" customHeight="1">
      <c r="A7" s="290"/>
      <c r="B7" s="291"/>
      <c r="G7" s="720"/>
      <c r="H7" s="720"/>
      <c r="I7" s="720"/>
      <c r="J7" s="332"/>
      <c r="K7" s="723"/>
      <c r="L7" s="723"/>
      <c r="M7" s="723"/>
      <c r="N7" s="332"/>
      <c r="O7" s="332"/>
    </row>
    <row r="8" spans="1:17" ht="7.5" customHeight="1">
      <c r="A8" s="291"/>
      <c r="B8" s="291"/>
    </row>
    <row r="9" spans="1:17" ht="15" customHeight="1">
      <c r="A9" s="19"/>
      <c r="B9" s="19"/>
    </row>
    <row r="10" spans="1:17" ht="7.5" customHeight="1">
      <c r="A10" s="19"/>
      <c r="B10" s="19"/>
    </row>
    <row r="11" spans="1:17" s="1" customFormat="1" ht="33" customHeight="1">
      <c r="A11" s="360" t="s">
        <v>516</v>
      </c>
      <c r="B11" s="360" t="s">
        <v>515</v>
      </c>
      <c r="G11" s="345" t="s">
        <v>243</v>
      </c>
      <c r="I11" s="345" t="s">
        <v>276</v>
      </c>
      <c r="K11" s="345" t="s">
        <v>246</v>
      </c>
      <c r="L11" s="113"/>
      <c r="M11" s="345" t="s">
        <v>542</v>
      </c>
      <c r="N11" s="317"/>
      <c r="O11" s="317"/>
    </row>
    <row r="12" spans="1:17" s="1" customFormat="1" ht="14.25">
      <c r="B12" s="1" t="s">
        <v>348</v>
      </c>
      <c r="G12" s="346"/>
      <c r="K12" s="113"/>
      <c r="L12" s="113"/>
      <c r="M12" s="113"/>
      <c r="N12" s="317"/>
      <c r="O12" s="317"/>
    </row>
    <row r="13" spans="1:17" s="1" customFormat="1">
      <c r="B13" s="444" t="s">
        <v>347</v>
      </c>
      <c r="G13" s="452">
        <v>235872872</v>
      </c>
      <c r="I13" s="49">
        <v>517346423</v>
      </c>
      <c r="K13" s="49">
        <v>235872872</v>
      </c>
      <c r="L13" s="113"/>
      <c r="M13" s="113"/>
      <c r="N13" s="317"/>
      <c r="O13" s="317"/>
    </row>
    <row r="14" spans="1:17">
      <c r="A14" s="19"/>
      <c r="B14" s="444" t="s">
        <v>167</v>
      </c>
      <c r="G14" s="363">
        <v>102867508</v>
      </c>
      <c r="H14" s="344"/>
      <c r="I14" s="364">
        <v>31449515</v>
      </c>
      <c r="J14" s="344"/>
      <c r="K14" s="364">
        <v>21060000</v>
      </c>
      <c r="L14" s="364"/>
      <c r="M14" s="364">
        <v>113257023</v>
      </c>
    </row>
    <row r="15" spans="1:17">
      <c r="A15" s="19"/>
      <c r="B15" s="444" t="s">
        <v>318</v>
      </c>
      <c r="G15" s="363"/>
      <c r="H15" s="344"/>
      <c r="I15" s="364">
        <v>3000000</v>
      </c>
      <c r="J15" s="344"/>
      <c r="K15" s="364">
        <v>3000000</v>
      </c>
      <c r="L15" s="364"/>
      <c r="M15" s="364"/>
    </row>
    <row r="16" spans="1:17" s="1" customFormat="1" thickBot="1">
      <c r="A16" s="351"/>
      <c r="B16" s="350" t="s">
        <v>155</v>
      </c>
      <c r="G16" s="365">
        <f>SUM(G13:G15)</f>
        <v>338740380</v>
      </c>
      <c r="H16" s="60"/>
      <c r="I16" s="365">
        <f>SUM(I13:I15)</f>
        <v>551795938</v>
      </c>
      <c r="J16" s="60"/>
      <c r="K16" s="365">
        <f>SUM(K13:K15)</f>
        <v>259932872</v>
      </c>
      <c r="L16" s="366"/>
      <c r="M16" s="365">
        <f>SUM(M13:M15)</f>
        <v>113257023</v>
      </c>
      <c r="N16" s="317">
        <f>CDKT!D83</f>
        <v>113257023</v>
      </c>
      <c r="O16" s="317">
        <f>CDKT!G83</f>
        <v>338740380</v>
      </c>
    </row>
    <row r="17" spans="1:15" ht="15.75" thickTop="1">
      <c r="A17" s="334"/>
      <c r="B17" s="334"/>
      <c r="N17" s="320">
        <f>N16-M16</f>
        <v>0</v>
      </c>
      <c r="O17" s="320">
        <f>O16-G16</f>
        <v>0</v>
      </c>
    </row>
    <row r="18" spans="1:15" s="1" customFormat="1" ht="14.25">
      <c r="B18" s="1" t="s">
        <v>349</v>
      </c>
      <c r="K18" s="113"/>
      <c r="L18" s="113"/>
      <c r="M18" s="113"/>
      <c r="N18" s="317"/>
      <c r="O18" s="317"/>
    </row>
    <row r="19" spans="1:15">
      <c r="A19" s="19"/>
      <c r="B19" s="347" t="s">
        <v>158</v>
      </c>
      <c r="G19" s="363">
        <v>1629899658</v>
      </c>
      <c r="H19" s="344"/>
      <c r="I19" s="363"/>
      <c r="J19" s="363"/>
      <c r="L19" s="364"/>
      <c r="M19" s="364">
        <v>1629899658</v>
      </c>
    </row>
    <row r="20" spans="1:15" s="1" customFormat="1" thickBot="1">
      <c r="A20" s="351"/>
      <c r="B20" s="350" t="s">
        <v>155</v>
      </c>
      <c r="G20" s="365">
        <f>SUM(G19)</f>
        <v>1629899658</v>
      </c>
      <c r="H20" s="60"/>
      <c r="I20" s="365">
        <f>SUM(I19)</f>
        <v>0</v>
      </c>
      <c r="J20" s="60"/>
      <c r="K20" s="365">
        <f>SUM(K19)</f>
        <v>0</v>
      </c>
      <c r="L20" s="366"/>
      <c r="M20" s="365">
        <f>SUM(M19)</f>
        <v>1629899658</v>
      </c>
      <c r="N20" s="317">
        <f>CDKT!D34</f>
        <v>1629899658</v>
      </c>
      <c r="O20" s="317">
        <f>CDKT!G34</f>
        <v>1629899658</v>
      </c>
    </row>
    <row r="21" spans="1:15" ht="15.75" thickTop="1">
      <c r="A21" s="19"/>
      <c r="B21" s="19"/>
      <c r="N21" s="320">
        <f>N20-M20</f>
        <v>0</v>
      </c>
      <c r="O21" s="320">
        <f>O20-G20</f>
        <v>0</v>
      </c>
    </row>
    <row r="22" spans="1:15" s="74" customFormat="1" ht="50.25" customHeight="1">
      <c r="B22" s="724" t="s">
        <v>543</v>
      </c>
      <c r="C22" s="724"/>
      <c r="D22" s="724"/>
      <c r="E22" s="724"/>
      <c r="F22" s="724"/>
      <c r="G22" s="724"/>
      <c r="H22" s="724"/>
      <c r="I22" s="724"/>
      <c r="J22" s="724"/>
      <c r="K22" s="724"/>
      <c r="L22" s="724"/>
      <c r="M22" s="724"/>
      <c r="N22" s="318"/>
      <c r="O22" s="318"/>
    </row>
    <row r="23" spans="1:15" s="62" customFormat="1" ht="17.25" customHeight="1">
      <c r="G23" s="726"/>
      <c r="H23" s="726"/>
      <c r="I23" s="726"/>
      <c r="J23" s="349"/>
      <c r="K23" s="726"/>
      <c r="L23" s="726"/>
      <c r="M23" s="726"/>
      <c r="N23" s="332"/>
      <c r="O23" s="332"/>
    </row>
    <row r="24" spans="1:15" s="62" customFormat="1" ht="7.5" customHeight="1">
      <c r="G24" s="349"/>
      <c r="H24" s="349"/>
      <c r="I24" s="349"/>
      <c r="J24" s="349"/>
      <c r="K24" s="349"/>
      <c r="L24" s="349"/>
      <c r="M24" s="349"/>
      <c r="N24" s="332"/>
      <c r="O24" s="332"/>
    </row>
    <row r="25" spans="1:15" s="74" customFormat="1" ht="14.25">
      <c r="A25" s="351"/>
      <c r="B25" s="298"/>
      <c r="G25" s="720"/>
      <c r="H25" s="722"/>
      <c r="I25" s="722"/>
      <c r="K25" s="720"/>
      <c r="L25" s="722"/>
      <c r="M25" s="722"/>
      <c r="N25" s="318"/>
      <c r="O25" s="318"/>
    </row>
    <row r="26" spans="1:15" s="62" customFormat="1" ht="7.5" customHeight="1">
      <c r="K26" s="72"/>
      <c r="L26" s="72"/>
      <c r="M26" s="72"/>
      <c r="N26" s="332"/>
      <c r="O26" s="332"/>
    </row>
    <row r="27" spans="1:15" s="74" customFormat="1" ht="14.25">
      <c r="G27" s="725"/>
      <c r="H27" s="725"/>
      <c r="I27" s="725"/>
      <c r="K27" s="725"/>
      <c r="L27" s="725"/>
      <c r="M27" s="725"/>
      <c r="N27" s="318"/>
      <c r="O27" s="318"/>
    </row>
    <row r="28" spans="1:15" s="74" customFormat="1" ht="14.25">
      <c r="A28" s="284"/>
      <c r="B28" s="284"/>
      <c r="K28" s="111"/>
      <c r="L28" s="111"/>
      <c r="M28" s="111"/>
      <c r="N28" s="318"/>
      <c r="O28" s="318"/>
    </row>
    <row r="29" spans="1:15" s="62" customFormat="1" ht="17.25" customHeight="1">
      <c r="A29" s="290"/>
      <c r="B29" s="290"/>
      <c r="G29" s="720"/>
      <c r="H29" s="720"/>
      <c r="I29" s="720"/>
      <c r="J29" s="332"/>
      <c r="K29" s="721"/>
      <c r="L29" s="721"/>
      <c r="M29" s="721"/>
      <c r="N29" s="332"/>
      <c r="O29" s="332"/>
    </row>
    <row r="30" spans="1:15" s="62" customFormat="1">
      <c r="A30" s="290"/>
      <c r="B30" s="290"/>
      <c r="G30" s="362"/>
      <c r="H30" s="362"/>
      <c r="I30" s="362"/>
      <c r="J30" s="332"/>
      <c r="K30" s="721"/>
      <c r="L30" s="721"/>
      <c r="M30" s="721"/>
      <c r="N30" s="332"/>
      <c r="O30" s="332"/>
    </row>
    <row r="31" spans="1:15" s="62" customFormat="1">
      <c r="A31" s="290"/>
      <c r="B31" s="290"/>
      <c r="G31" s="720"/>
      <c r="H31" s="720"/>
      <c r="I31" s="720"/>
      <c r="J31" s="332"/>
      <c r="K31" s="721"/>
      <c r="L31" s="721"/>
      <c r="M31" s="721"/>
      <c r="N31" s="332"/>
      <c r="O31" s="332"/>
    </row>
    <row r="32" spans="1:15" s="62" customFormat="1">
      <c r="A32" s="290"/>
      <c r="B32" s="290"/>
      <c r="G32" s="720"/>
      <c r="H32" s="720"/>
      <c r="I32" s="720"/>
      <c r="J32" s="332"/>
      <c r="K32" s="721"/>
      <c r="L32" s="721"/>
      <c r="M32" s="721"/>
      <c r="N32" s="332"/>
      <c r="O32" s="332"/>
    </row>
    <row r="33" spans="1:15" s="62" customFormat="1">
      <c r="A33" s="290"/>
      <c r="B33" s="290"/>
      <c r="G33" s="720"/>
      <c r="H33" s="720"/>
      <c r="I33" s="720"/>
      <c r="J33" s="332"/>
      <c r="K33" s="721"/>
      <c r="L33" s="721"/>
      <c r="M33" s="721"/>
      <c r="N33" s="332"/>
      <c r="O33" s="332"/>
    </row>
    <row r="34" spans="1:15" s="62" customFormat="1">
      <c r="A34" s="290"/>
      <c r="B34" s="290"/>
      <c r="G34" s="720"/>
      <c r="H34" s="720"/>
      <c r="I34" s="720"/>
      <c r="J34" s="332"/>
      <c r="K34" s="721"/>
      <c r="L34" s="721"/>
      <c r="M34" s="721"/>
      <c r="N34" s="332"/>
      <c r="O34" s="332"/>
    </row>
    <row r="35" spans="1:15" s="62" customFormat="1">
      <c r="A35" s="290"/>
      <c r="B35" s="290"/>
      <c r="G35" s="720"/>
      <c r="H35" s="720"/>
      <c r="I35" s="720"/>
      <c r="J35" s="332"/>
      <c r="K35" s="721"/>
      <c r="L35" s="721"/>
      <c r="M35" s="721"/>
      <c r="N35" s="332"/>
      <c r="O35" s="332"/>
    </row>
    <row r="36" spans="1:15" s="62" customFormat="1" ht="7.5" customHeight="1">
      <c r="A36" s="290"/>
      <c r="B36" s="290"/>
      <c r="G36" s="362"/>
      <c r="H36" s="362"/>
      <c r="I36" s="362"/>
      <c r="J36" s="332"/>
      <c r="K36" s="362"/>
      <c r="L36" s="362"/>
      <c r="M36" s="362"/>
      <c r="N36" s="332"/>
      <c r="O36" s="332"/>
    </row>
    <row r="37" spans="1:15" s="74" customFormat="1" ht="14.25">
      <c r="A37" s="351"/>
      <c r="B37" s="298"/>
      <c r="G37" s="720"/>
      <c r="H37" s="722"/>
      <c r="I37" s="722"/>
      <c r="K37" s="720"/>
      <c r="L37" s="722"/>
      <c r="M37" s="722"/>
      <c r="N37" s="318"/>
      <c r="O37" s="318"/>
    </row>
    <row r="38" spans="1:15" s="62" customFormat="1">
      <c r="A38" s="290"/>
      <c r="B38" s="290"/>
      <c r="K38" s="72"/>
      <c r="L38" s="72"/>
      <c r="M38" s="72"/>
      <c r="N38" s="332"/>
      <c r="O38" s="332"/>
    </row>
  </sheetData>
  <mergeCells count="26">
    <mergeCell ref="G35:I35"/>
    <mergeCell ref="K35:M35"/>
    <mergeCell ref="K30:M30"/>
    <mergeCell ref="K27:M27"/>
    <mergeCell ref="G37:I37"/>
    <mergeCell ref="K37:M37"/>
    <mergeCell ref="K29:M29"/>
    <mergeCell ref="G31:I31"/>
    <mergeCell ref="K31:M31"/>
    <mergeCell ref="G32:I32"/>
    <mergeCell ref="G33:I33"/>
    <mergeCell ref="G29:I29"/>
    <mergeCell ref="G27:I27"/>
    <mergeCell ref="K33:M33"/>
    <mergeCell ref="K23:M23"/>
    <mergeCell ref="G23:I23"/>
    <mergeCell ref="G34:I34"/>
    <mergeCell ref="K34:M34"/>
    <mergeCell ref="G25:I25"/>
    <mergeCell ref="K25:M25"/>
    <mergeCell ref="A5:M5"/>
    <mergeCell ref="A6:M6"/>
    <mergeCell ref="K7:M7"/>
    <mergeCell ref="G7:I7"/>
    <mergeCell ref="B22:M22"/>
    <mergeCell ref="K32:M32"/>
  </mergeCells>
  <conditionalFormatting sqref="K1:M3 K29 G19 I19:J19 G14:G15">
    <cfRule type="cellIs" dxfId="25" priority="75" stopIfTrue="1" operator="between">
      <formula>-0.5</formula>
      <formula>0.5</formula>
    </cfRule>
  </conditionalFormatting>
  <conditionalFormatting sqref="K30:K35">
    <cfRule type="cellIs" dxfId="24" priority="12" stopIfTrue="1" operator="between">
      <formula>-0.5</formula>
      <formula>0.5</formula>
    </cfRule>
  </conditionalFormatting>
  <pageMargins left="0.76" right="0.31496062992126" top="0.35433070866141703" bottom="0.43307086614173201" header="0.23622047244094499" footer="0.196850393700787"/>
  <pageSetup paperSize="9" firstPageNumber="23" orientation="landscape" useFirstPageNumber="1" r:id="rId1"/>
  <headerFooter>
    <oddFooter>&amp;C&amp;P</oddFooter>
  </headerFooter>
  <rowBreaks count="1" manualBreakCount="1">
    <brk id="2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19</vt:i4>
      </vt:variant>
    </vt:vector>
  </HeadingPairs>
  <TitlesOfParts>
    <vt:vector size="33" baseType="lpstr">
      <vt:lpstr>BTDC</vt:lpstr>
      <vt:lpstr>CDKT</vt:lpstr>
      <vt:lpstr>BCKQKD</vt:lpstr>
      <vt:lpstr>LCTT</vt:lpstr>
      <vt:lpstr>Sheet3</vt:lpstr>
      <vt:lpstr>TM1 19</vt:lpstr>
      <vt:lpstr>TM 1 20</vt:lpstr>
      <vt:lpstr>TM1 21 22</vt:lpstr>
      <vt:lpstr>TM2 23</vt:lpstr>
      <vt:lpstr>TM4 24</vt:lpstr>
      <vt:lpstr>TM5 25</vt:lpstr>
      <vt:lpstr>TM6 26 28</vt:lpstr>
      <vt:lpstr>TM7 29</vt:lpstr>
      <vt:lpstr>TM8 30 31</vt:lpstr>
      <vt:lpstr>BCKQKD!Print_Area</vt:lpstr>
      <vt:lpstr>CDKT!Print_Area</vt:lpstr>
      <vt:lpstr>LCTT!Print_Area</vt:lpstr>
      <vt:lpstr>'TM 1 20'!Print_Area</vt:lpstr>
      <vt:lpstr>'TM1 19'!Print_Area</vt:lpstr>
      <vt:lpstr>'TM1 21 22'!Print_Area</vt:lpstr>
      <vt:lpstr>'TM2 23'!Print_Area</vt:lpstr>
      <vt:lpstr>'TM4 24'!Print_Area</vt:lpstr>
      <vt:lpstr>'TM5 25'!Print_Area</vt:lpstr>
      <vt:lpstr>'TM6 26 28'!Print_Area</vt:lpstr>
      <vt:lpstr>'TM8 30 31'!Print_Area</vt:lpstr>
      <vt:lpstr>CDKT!Print_Titles</vt:lpstr>
      <vt:lpstr>LCTT!Print_Titles</vt:lpstr>
      <vt:lpstr>'TM1 19'!Print_Titles</vt:lpstr>
      <vt:lpstr>'TM1 21 22'!Print_Titles</vt:lpstr>
      <vt:lpstr>'TM2 23'!Print_Titles</vt:lpstr>
      <vt:lpstr>'TM4 24'!Print_Titles</vt:lpstr>
      <vt:lpstr>'TM6 26 28'!Print_Titles</vt:lpstr>
      <vt:lpstr>'TM8 30 31'!Print_Titles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 Tuan Viet</dc:creator>
  <cp:lastModifiedBy>Admin</cp:lastModifiedBy>
  <cp:lastPrinted>2015-08-13T10:35:49Z</cp:lastPrinted>
  <dcterms:created xsi:type="dcterms:W3CDTF">2015-07-14T04:00:36Z</dcterms:created>
  <dcterms:modified xsi:type="dcterms:W3CDTF">2015-08-14T09:32:42Z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86815c6e08d64a5789b07518d0ab037a.psdsxs" Id="R0d2f48bcc50e48a4" /></Relationships>
</file>