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8eb1f40345c4442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lcttq216" sheetId="3" r:id="rId1"/>
    <sheet name="KQKDq216" sheetId="2" r:id="rId2"/>
    <sheet name="CDKTq216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24519"/>
</workbook>
</file>

<file path=xl/calcChain.xml><?xml version="1.0" encoding="utf-8"?>
<calcChain xmlns="http://schemas.openxmlformats.org/spreadsheetml/2006/main">
  <c r="E30" i="2"/>
  <c r="G30"/>
  <c r="L11"/>
  <c r="D85" i="1"/>
  <c r="D121"/>
  <c r="D120"/>
  <c r="D116"/>
  <c r="D88"/>
  <c r="D81"/>
  <c r="D80"/>
  <c r="D33"/>
  <c r="D79"/>
  <c r="D68"/>
  <c r="D48"/>
  <c r="D47"/>
  <c r="D32"/>
  <c r="D28"/>
  <c r="D25"/>
  <c r="D24"/>
  <c r="D19"/>
  <c r="D13"/>
  <c r="D12"/>
  <c r="D33" i="3"/>
  <c r="D21" l="1"/>
  <c r="D31" l="1"/>
  <c r="D25"/>
  <c r="D14"/>
  <c r="D13"/>
  <c r="D12"/>
  <c r="D10"/>
  <c r="F25" i="2"/>
  <c r="F9"/>
  <c r="D25" l="1"/>
  <c r="E33" i="3" l="1"/>
  <c r="E31"/>
  <c r="E30"/>
  <c r="E25"/>
  <c r="E16"/>
  <c r="E15"/>
  <c r="E14"/>
  <c r="E13"/>
  <c r="E12"/>
  <c r="E11"/>
  <c r="E10"/>
  <c r="G25" i="2" l="1"/>
  <c r="G22"/>
  <c r="G21"/>
  <c r="G19"/>
  <c r="G18"/>
  <c r="G15"/>
  <c r="G14"/>
  <c r="G12"/>
  <c r="G10"/>
  <c r="G9"/>
  <c r="E25"/>
  <c r="E21"/>
  <c r="E19"/>
  <c r="E18"/>
  <c r="E15"/>
  <c r="E14"/>
  <c r="E12"/>
  <c r="E10"/>
  <c r="E9"/>
  <c r="D21" l="1"/>
  <c r="F21" s="1"/>
  <c r="D19"/>
  <c r="F19" s="1"/>
  <c r="D18"/>
  <c r="F18" s="1"/>
  <c r="D14"/>
  <c r="F14" s="1"/>
  <c r="D15"/>
  <c r="F15" s="1"/>
  <c r="D12"/>
  <c r="F12" s="1"/>
  <c r="D10"/>
  <c r="F10" s="1"/>
  <c r="D36" i="3"/>
  <c r="D76" i="1"/>
  <c r="D75" s="1"/>
  <c r="E119"/>
  <c r="E58"/>
  <c r="D16" i="2"/>
  <c r="F16" s="1"/>
  <c r="E16"/>
  <c r="G16" s="1"/>
  <c r="E34" i="3"/>
  <c r="D34"/>
  <c r="E26"/>
  <c r="E17"/>
  <c r="G23" i="2"/>
  <c r="E22"/>
  <c r="E23" s="1"/>
  <c r="D22"/>
  <c r="F22" s="1"/>
  <c r="E11"/>
  <c r="E13" s="1"/>
  <c r="E20" s="1"/>
  <c r="E108" i="1"/>
  <c r="E107" s="1"/>
  <c r="D108"/>
  <c r="D107" s="1"/>
  <c r="D110"/>
  <c r="E76"/>
  <c r="E75" s="1"/>
  <c r="E67"/>
  <c r="D67"/>
  <c r="D54"/>
  <c r="D53"/>
  <c r="E27"/>
  <c r="D27"/>
  <c r="E18"/>
  <c r="D18"/>
  <c r="E11"/>
  <c r="D11"/>
  <c r="D26" i="3" l="1"/>
  <c r="D23" i="2"/>
  <c r="F23"/>
  <c r="F11"/>
  <c r="F13" s="1"/>
  <c r="F20" s="1"/>
  <c r="D17" i="3"/>
  <c r="D35" s="1"/>
  <c r="D38" s="1"/>
  <c r="E35"/>
  <c r="E38" s="1"/>
  <c r="D11" i="2"/>
  <c r="D13" s="1"/>
  <c r="D20" s="1"/>
  <c r="G11"/>
  <c r="G13" s="1"/>
  <c r="G20" s="1"/>
  <c r="G24" s="1"/>
  <c r="G27" s="1"/>
  <c r="D30" i="1"/>
  <c r="D10" s="1"/>
  <c r="D46"/>
  <c r="E46"/>
  <c r="E30"/>
  <c r="E10" s="1"/>
  <c r="D52"/>
  <c r="D119"/>
  <c r="D106" s="1"/>
  <c r="E24" i="2"/>
  <c r="E27" s="1"/>
  <c r="E110" i="1"/>
  <c r="E106" s="1"/>
  <c r="E105" s="1"/>
  <c r="E127" s="1"/>
  <c r="D24" i="2" l="1"/>
  <c r="F24"/>
  <c r="F27" s="1"/>
  <c r="F30" s="1"/>
  <c r="D27"/>
  <c r="D30" s="1"/>
  <c r="D45" i="1"/>
  <c r="D36" s="1"/>
  <c r="D73" s="1"/>
  <c r="E45"/>
  <c r="E36" s="1"/>
  <c r="E73" s="1"/>
  <c r="E128" s="1"/>
  <c r="D105"/>
  <c r="D127" s="1"/>
  <c r="D128" l="1"/>
</calcChain>
</file>

<file path=xl/sharedStrings.xml><?xml version="1.0" encoding="utf-8"?>
<sst xmlns="http://schemas.openxmlformats.org/spreadsheetml/2006/main" count="385" uniqueCount="347">
  <si>
    <t>Báo cáo tài chính</t>
  </si>
  <si>
    <t>Chỉ tiêu</t>
  </si>
  <si>
    <t>Mã chỉ tiêu</t>
  </si>
  <si>
    <t>Thuyết minh</t>
  </si>
  <si>
    <t>Số cuối kỳ</t>
  </si>
  <si>
    <t>Số đầu năm</t>
  </si>
  <si>
    <t>TÀI SẢN</t>
  </si>
  <si>
    <t/>
  </si>
  <si>
    <t>A- TÀI SẢN NGẮN HẠN</t>
  </si>
  <si>
    <t>100</t>
  </si>
  <si>
    <t>I. Tiền và các khoản tương đương tiền</t>
  </si>
  <si>
    <t>110</t>
  </si>
  <si>
    <t>1. Tiền</t>
  </si>
  <si>
    <t>111</t>
  </si>
  <si>
    <t>2. Các khoản tương đương tiền</t>
  </si>
  <si>
    <t>112</t>
  </si>
  <si>
    <t>II. Các khoản đầu tư tài chính ngắn hạn</t>
  </si>
  <si>
    <t>120</t>
  </si>
  <si>
    <t>1. Chứng khoán kinh doanh</t>
  </si>
  <si>
    <t>121</t>
  </si>
  <si>
    <t>2. Dự phòng giảm giá chứng khoán kinh doanh</t>
  </si>
  <si>
    <t>122</t>
  </si>
  <si>
    <t>3. Đầu tư nắm giữ đến ngày đáo hạn</t>
  </si>
  <si>
    <t>123</t>
  </si>
  <si>
    <t>III. Các khoản phải thu ngắn hạn</t>
  </si>
  <si>
    <t>130</t>
  </si>
  <si>
    <t>1. Phải thu ngắn hạn của khách hàng</t>
  </si>
  <si>
    <t>131</t>
  </si>
  <si>
    <t>2. Trả trước cho người bán ngắn hạn</t>
  </si>
  <si>
    <t>132</t>
  </si>
  <si>
    <t>3. Phải thu nội bộ ngắn hạn</t>
  </si>
  <si>
    <t>133</t>
  </si>
  <si>
    <t>4. Phải thu theo tiến độ kế hoạch hợp đồng xây dựng</t>
  </si>
  <si>
    <t>134</t>
  </si>
  <si>
    <t>5. Phải thu về cho vay ngắn hạn</t>
  </si>
  <si>
    <t>135</t>
  </si>
  <si>
    <t>6. Phải thu ngắn hạn khác</t>
  </si>
  <si>
    <t>136</t>
  </si>
  <si>
    <t>7. Dự phòng phải thu ngắn hạn khó đòi</t>
  </si>
  <si>
    <t>137</t>
  </si>
  <si>
    <t>8. Tài sản Thiếu chờ xử lý</t>
  </si>
  <si>
    <t>139</t>
  </si>
  <si>
    <t>IV. Hàng tồn kho</t>
  </si>
  <si>
    <t>140</t>
  </si>
  <si>
    <t>1. Hàng tồn kho</t>
  </si>
  <si>
    <t>141</t>
  </si>
  <si>
    <t>2. Dự phòng giảm giá hàng tồn kho</t>
  </si>
  <si>
    <t>149</t>
  </si>
  <si>
    <t>V.Tài sản ngắn hạn khác</t>
  </si>
  <si>
    <t>150</t>
  </si>
  <si>
    <t>1. Chi phí trả trước ngắn hạn</t>
  </si>
  <si>
    <t>151</t>
  </si>
  <si>
    <t>2. Thuế GTGT được khấu trừ</t>
  </si>
  <si>
    <t>152</t>
  </si>
  <si>
    <t>3. Thuế và các khoản khác phải thu Nhà nước</t>
  </si>
  <si>
    <t>153</t>
  </si>
  <si>
    <t>4. Giao dịch mua bán lại trái phiếu Chính phủ</t>
  </si>
  <si>
    <t>154</t>
  </si>
  <si>
    <t>5. Tài sản ngắn hạn khác</t>
  </si>
  <si>
    <t>155</t>
  </si>
  <si>
    <t xml:space="preserve">B. TÀI SẢN DÀI HẠN </t>
  </si>
  <si>
    <t>200</t>
  </si>
  <si>
    <t>I. Các khoản phải thu dài hạn</t>
  </si>
  <si>
    <t>210</t>
  </si>
  <si>
    <t>1. Phải thu dài hạn của khách hàng</t>
  </si>
  <si>
    <t>211</t>
  </si>
  <si>
    <t>2. Trả trước cho người bán dài hạn</t>
  </si>
  <si>
    <t>212</t>
  </si>
  <si>
    <t>3. Vốn kinh doanh ở đơn vị trực thuộc</t>
  </si>
  <si>
    <t>213</t>
  </si>
  <si>
    <t>4. Phải thu nội bộ dài hạn</t>
  </si>
  <si>
    <t>214</t>
  </si>
  <si>
    <t>5. Phải thu về cho vay dài hạn</t>
  </si>
  <si>
    <t>215</t>
  </si>
  <si>
    <t>6. Phải thu dài hạn khác</t>
  </si>
  <si>
    <t>216</t>
  </si>
  <si>
    <t>7. Dự phòng phải thu dài hạn khó đòi</t>
  </si>
  <si>
    <t>219</t>
  </si>
  <si>
    <t>II.Tài sản cố định</t>
  </si>
  <si>
    <t>220</t>
  </si>
  <si>
    <t>1. Tài sản cố định hữu hình</t>
  </si>
  <si>
    <t>221</t>
  </si>
  <si>
    <t xml:space="preserve">    - Nguyên giá</t>
  </si>
  <si>
    <t>222</t>
  </si>
  <si>
    <t xml:space="preserve">    - Giá trị hao mòn lũy kế</t>
  </si>
  <si>
    <t>223</t>
  </si>
  <si>
    <t>2. Tài sản cố định thuê tài chính</t>
  </si>
  <si>
    <t>224</t>
  </si>
  <si>
    <t>225</t>
  </si>
  <si>
    <t>226</t>
  </si>
  <si>
    <t>3. Tài sản cố định vô hình</t>
  </si>
  <si>
    <t>227</t>
  </si>
  <si>
    <t>228</t>
  </si>
  <si>
    <t>229</t>
  </si>
  <si>
    <t>III. Bất động sản đầu tư</t>
  </si>
  <si>
    <t>230</t>
  </si>
  <si>
    <t>231</t>
  </si>
  <si>
    <t>232</t>
  </si>
  <si>
    <t>IV. Tài sản dở dang dài hạn</t>
  </si>
  <si>
    <t>240</t>
  </si>
  <si>
    <t>1. Chi phí sản xuất, kinh doanh dở dang dài hạn</t>
  </si>
  <si>
    <t>241</t>
  </si>
  <si>
    <t>2. Chi phí xây dựng cơ bản dở dang</t>
  </si>
  <si>
    <t>242</t>
  </si>
  <si>
    <t>V. Đầu tư tài chính dài hạn</t>
  </si>
  <si>
    <t>250</t>
  </si>
  <si>
    <t>1. Đầu tư vào công ty con</t>
  </si>
  <si>
    <t>251</t>
  </si>
  <si>
    <t>2. Đầu tư vào công ty liên kết, liên doanh</t>
  </si>
  <si>
    <t>252</t>
  </si>
  <si>
    <t>3. Đầu tư góp vốn vào đơn vị khác</t>
  </si>
  <si>
    <t>253</t>
  </si>
  <si>
    <t>4. Dự phòng đầu tư tài chính dài hạn</t>
  </si>
  <si>
    <t>254</t>
  </si>
  <si>
    <t>5. Đầu tư nắm giữ đến ngày đáo hạn</t>
  </si>
  <si>
    <t>255</t>
  </si>
  <si>
    <t>VI. Tài sản dài hạn khác</t>
  </si>
  <si>
    <t>260</t>
  </si>
  <si>
    <t>1. Chi phí trả trước dài hạn</t>
  </si>
  <si>
    <t>261</t>
  </si>
  <si>
    <t>2. Tài sản thuế thu nhập hoàn lại</t>
  </si>
  <si>
    <t>262</t>
  </si>
  <si>
    <t>3. Thiết bị, vật tư, phụ tùng thay thế dài hạn</t>
  </si>
  <si>
    <t>263</t>
  </si>
  <si>
    <t>4. Tài sản dài hạn khác</t>
  </si>
  <si>
    <t>268</t>
  </si>
  <si>
    <t>5. Lợi thế thương mại</t>
  </si>
  <si>
    <t>269</t>
  </si>
  <si>
    <t>TỔNG CỘNG TÀI SẢN</t>
  </si>
  <si>
    <t>270</t>
  </si>
  <si>
    <t>NGUỒN VỐN</t>
  </si>
  <si>
    <t>C. NỢ PHẢI TRẢ</t>
  </si>
  <si>
    <t>300</t>
  </si>
  <si>
    <t>I. Nợ ngắn hạn</t>
  </si>
  <si>
    <t>310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</si>
  <si>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</si>
  <si>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</si>
  <si>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</si>
  <si>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</si>
  <si>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</si>
  <si>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</si>
  <si>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</si>
  <si>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>8. Doanh thu chưa thực hiện ngắn hạn</t>
  </si>
  <si>
    <t>9. Phải trả ngắn hạn khác</t>
  </si>
  <si>
    <t>10. Vay và nợ thuê tài chính ngắn hạn</t>
  </si>
  <si>
    <t>11. Dự phòng phải trả ngắn hạn</t>
  </si>
  <si>
    <t>321</t>
  </si>
  <si>
    <t>12. Quỹ khen thưởng phúc lợi</t>
  </si>
  <si>
    <t>322</t>
  </si>
  <si>
    <t>13. Quỹ bình ổn giá</t>
  </si>
  <si>
    <t>323</t>
  </si>
  <si>
    <t>14. Giao dịch mua bán lại trái phiếu Chính phủ</t>
  </si>
  <si>
    <t>324</t>
  </si>
  <si>
    <t>II. Nợ dài hạn</t>
  </si>
  <si>
    <t>330</t>
  </si>
  <si>
    <t xml:space="preserve">1. Phải trả người bán dài hạn </t>
  </si>
  <si>
    <t>331</t>
  </si>
  <si>
    <t>2. Người mua trả tiền trước dài hạn</t>
  </si>
  <si>
    <t>332</t>
  </si>
  <si>
    <t>3. Chi phí phải trả dài hạn</t>
  </si>
  <si>
    <t>333</t>
  </si>
  <si>
    <t>4. Phải trả nội bộ về vốn kinh doanh</t>
  </si>
  <si>
    <t>334</t>
  </si>
  <si>
    <t>5. Phải trả nội bộ dài hạn</t>
  </si>
  <si>
    <t>335</t>
  </si>
  <si>
    <t>6. Doanh thu chưa thực hiện dài hạn</t>
  </si>
  <si>
    <t>336</t>
  </si>
  <si>
    <t>7. Phải trả dài hạn khác</t>
  </si>
  <si>
    <t>337</t>
  </si>
  <si>
    <t>8. Vay và nợ thuê tài chính dài hạn</t>
  </si>
  <si>
    <t>338</t>
  </si>
  <si>
    <t>9. Trái phiếu chuyển đổi</t>
  </si>
  <si>
    <t>339</t>
  </si>
  <si>
    <t>10. Cổ phiếu ưu đãi</t>
  </si>
  <si>
    <t>340</t>
  </si>
  <si>
    <t>11. Thuế thu nhập hoãn lại phải trả</t>
  </si>
  <si>
    <t>341</t>
  </si>
  <si>
    <t>12. Dự phòng phải trả dài hạn</t>
  </si>
  <si>
    <t>342</t>
  </si>
  <si>
    <t>13. Quỹ phát triển khoa học và công nghệ</t>
  </si>
  <si>
    <t>343</t>
  </si>
  <si>
    <t>D.VỐN CHỦ SỞ HỮU</t>
  </si>
  <si>
    <t>400</t>
  </si>
  <si>
    <t>I. Vốn chủ sở hữu</t>
  </si>
  <si>
    <t>410</t>
  </si>
  <si>
    <t>1. Vốn góp của chủ sở hữu</t>
  </si>
  <si>
    <t>411</t>
  </si>
  <si>
    <t>- Cổ phiếu phổ thông có quyền biểu quyết</t>
  </si>
  <si>
    <t>411a</t>
  </si>
  <si>
    <t>- Cổ phiếu ưu đãi</t>
  </si>
  <si>
    <t>411b</t>
  </si>
  <si>
    <t>2. Thặng dư vốn cổ phần</t>
  </si>
  <si>
    <t>412</t>
  </si>
  <si>
    <t>3. Quyền chọn chuyển đổi trái phiếu</t>
  </si>
  <si>
    <t>413</t>
  </si>
  <si>
    <t>4. Vốn khác của chủ sở hữu</t>
  </si>
  <si>
    <t>414</t>
  </si>
  <si>
    <t>5. Cổ phiếu quỹ</t>
  </si>
  <si>
    <t>415</t>
  </si>
  <si>
    <t>6. Chênh lệch đánh giá lại tài sản</t>
  </si>
  <si>
    <t>416</t>
  </si>
  <si>
    <t>7. Chênh lệch tỷ giá hối đoái</t>
  </si>
  <si>
    <t>417</t>
  </si>
  <si>
    <t>8. Quỹ đầu tư phát triển</t>
  </si>
  <si>
    <t>418</t>
  </si>
  <si>
    <t>9. Quỹ hỗ trợ sắp xếp doanh nghiệp</t>
  </si>
  <si>
    <t>419</t>
  </si>
  <si>
    <t>10. Quỹ khác thuộc vốn chủ sở hữu</t>
  </si>
  <si>
    <t>420</t>
  </si>
  <si>
    <t>11. Lợi nhuận sau thuế chưa phân phối</t>
  </si>
  <si>
    <t>421</t>
  </si>
  <si>
    <t>- LNST chưa phân phối lũy kế đến cuối kỳ trước</t>
  </si>
  <si>
    <t>421a</t>
  </si>
  <si>
    <t>- LNST chưa phân phối kỳ này</t>
  </si>
  <si>
    <t>421b</t>
  </si>
  <si>
    <t>12. Nguồn vốn đầu tư XDCB</t>
  </si>
  <si>
    <t>422</t>
  </si>
  <si>
    <t>13. Lợi ích cổ đông không kiểm soát</t>
  </si>
  <si>
    <t>429</t>
  </si>
  <si>
    <t>II. Nguồn kinh phí và quỹ khác</t>
  </si>
  <si>
    <t>430</t>
  </si>
  <si>
    <t>1. Nguồn kinh phí</t>
  </si>
  <si>
    <t>431</t>
  </si>
  <si>
    <t>2. Nguồn kinh phí đã hình thành TSCĐ</t>
  </si>
  <si>
    <t>432</t>
  </si>
  <si>
    <t>TỔNG CỘNG NGUỒN VỐN</t>
  </si>
  <si>
    <t>440</t>
  </si>
  <si>
    <t>CÔNG TY: Cổ phần Que hàn điện Viet Đưc</t>
  </si>
  <si>
    <t>Địa chỉ:XÃ Nhị Khê - Huyện Thường Tin- TP HÀ Nội</t>
  </si>
  <si>
    <t>Tel:0433853360     .       Fax: 0433853653</t>
  </si>
  <si>
    <t xml:space="preserve"> BẢNG CÂN ĐỐI KẾ TOÁN</t>
  </si>
  <si>
    <t>Mẫu số .B01 DN.</t>
  </si>
  <si>
    <t>Lập biểu                                            Kê toan Trưởng                                         Giam đôc</t>
  </si>
  <si>
    <t>Quý này năm nay</t>
  </si>
  <si>
    <t>Quý này năm trước</t>
  </si>
  <si>
    <t>Số lũy kế từ đầu năm đến cuối quý này (Năm nay)</t>
  </si>
  <si>
    <t>Số lũy kế từ đầu năm đến cuối quý này (Năm trước)</t>
  </si>
  <si>
    <t>1. Doanh thu bán hàng và cung cấp dịch vụ</t>
  </si>
  <si>
    <t>01</t>
  </si>
  <si>
    <t>2. Các khoản giảm trừ doanh thu</t>
  </si>
  <si>
    <t>02</t>
  </si>
  <si>
    <t>3. Doanh thu thuần về bán hàng và cung cấp dịch vụ (10 = 01 - 02)</t>
  </si>
  <si>
    <t>10</t>
  </si>
  <si>
    <t>4. Giá vốn hàng bán</t>
  </si>
  <si>
    <t>11</t>
  </si>
  <si>
    <t>5. Lợi nhuận gộp về bán hàng và cung cấp dịch vụ(20=10-11)</t>
  </si>
  <si>
    <t>20</t>
  </si>
  <si>
    <t>6. Doanh thu hoạt động tài chính</t>
  </si>
  <si>
    <t>21</t>
  </si>
  <si>
    <t>7. Chi phí tài chính</t>
  </si>
  <si>
    <t>22</t>
  </si>
  <si>
    <t xml:space="preserve">  - Trong đó: Chi phí lãi vay</t>
  </si>
  <si>
    <t>23</t>
  </si>
  <si>
    <t>8. Phần lãi lỗ trong công ty liên doanh liên kết</t>
  </si>
  <si>
    <t xml:space="preserve">24 </t>
  </si>
  <si>
    <t>9. Chi phí bán hàng</t>
  </si>
  <si>
    <t>25</t>
  </si>
  <si>
    <t>10. Chi phí quản lý doanh nghiệp</t>
  </si>
  <si>
    <t>26</t>
  </si>
  <si>
    <t>11. Lợi nhuận thuần từ hoạt động kinh doanh{30=20+(21-22) - (24+25)}</t>
  </si>
  <si>
    <t>30</t>
  </si>
  <si>
    <t>12. Thu nhập khác</t>
  </si>
  <si>
    <t>31</t>
  </si>
  <si>
    <t>13. Chi phí khác</t>
  </si>
  <si>
    <t>32</t>
  </si>
  <si>
    <t>14. Lợi nhuận khác(40=31-32)</t>
  </si>
  <si>
    <t>40</t>
  </si>
  <si>
    <t>15. Tổng lợi nhuận kế toán trước thuế(50=30+40)</t>
  </si>
  <si>
    <t>50</t>
  </si>
  <si>
    <t>16. Chi phí thuế TNDN hiện hành</t>
  </si>
  <si>
    <t>51</t>
  </si>
  <si>
    <t>17. Chi phí thuế TNDN hoãn lại</t>
  </si>
  <si>
    <t>52</t>
  </si>
  <si>
    <t>18. Lợi nhuận sau thuế thu nhập doanh nghiệp(60=50-51-52)</t>
  </si>
  <si>
    <t>60</t>
  </si>
  <si>
    <t>18.1 Lợi nhuận sau thuế của công ty mẹ</t>
  </si>
  <si>
    <t>61</t>
  </si>
  <si>
    <t>18.2 Lợi nhuận sau thuế của cổ đông không kiểm soát</t>
  </si>
  <si>
    <t>62</t>
  </si>
  <si>
    <t>19. Lãi cơ bản trên cổ phiếu(*)</t>
  </si>
  <si>
    <t>70</t>
  </si>
  <si>
    <t>20. Lãi suy giảm trên cổ phiếu</t>
  </si>
  <si>
    <t>71</t>
  </si>
  <si>
    <t>CÔNG TY: Cổ phần Que hàn điện Việt Đức</t>
  </si>
  <si>
    <t>Địa chỉ: XÃ Nhị Khê- Huyện  Thường Tin - TP Hà Nội</t>
  </si>
  <si>
    <t>Tel: .0433 853 360............       Fax: 0433 853 653.............</t>
  </si>
  <si>
    <t>Mẫu số .B02 DN.</t>
  </si>
  <si>
    <t>GIÁM    ĐÔC</t>
  </si>
  <si>
    <t>Lập biểu                                                       Kế toan Trưởng</t>
  </si>
  <si>
    <t>Lũy kế từ đầu năm đến cuối quý này(Năm nay)</t>
  </si>
  <si>
    <t>Lũy kế từ đầu năm đến cuối quý này(Năm trước)</t>
  </si>
  <si>
    <t>I. Lưu chuyển tiền từ hoạt động kinh doanh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</si>
  <si>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</si>
  <si>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</si>
  <si>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</si>
  <si>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03</t>
  </si>
  <si>
    <t>4. Tiền lãi vay đã trả</t>
  </si>
  <si>
    <t>04</t>
  </si>
  <si>
    <t xml:space="preserve">5. Tiền chi nộp thuế thu nhập doanh nghiệp </t>
  </si>
  <si>
    <t>05</t>
  </si>
  <si>
    <t>6. Tiền thu khác từ hoạt động kinh doanh</t>
  </si>
  <si>
    <t>06</t>
  </si>
  <si>
    <t>7. Tiền chi khác cho hoạt động kinh doanh</t>
  </si>
  <si>
    <t>07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</si>
  <si>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</si>
  <si>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</si>
  <si>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</si>
  <si>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</si>
  <si>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</si>
  <si>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</si>
  <si>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24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</si>
  <si>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</si>
  <si>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</si>
  <si>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</si>
  <si>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27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</si>
  <si>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</si>
  <si>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</si>
  <si>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</si>
  <si>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</si>
  <si>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thu từ đi vay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</si>
  <si>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</si>
  <si>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</si>
  <si>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</si>
  <si>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</si>
  <si>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</si>
  <si>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</si>
  <si>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</si>
  <si>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</si>
  <si>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</si>
  <si>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</si>
  <si>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</si>
  <si>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</si>
  <si>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CÔNG TY: Cổ phần Que hàn Điện Việt Đưc</t>
  </si>
  <si>
    <t>Địa chỉ: Xã Nhị Khê- Huyện Thường Tín - TP Hà Nội</t>
  </si>
  <si>
    <t>Tel: .0433 853 360............       Fax: 0433 853 653</t>
  </si>
  <si>
    <t>Mẫu số .B03 DN</t>
  </si>
  <si>
    <t>GIÁM ĐỐC</t>
  </si>
  <si>
    <t xml:space="preserve">Lập Biểu                                          Kế toán Trưởng </t>
  </si>
  <si>
    <t>BÁO CÁO KẾT QUẢ KINH DOANH - QUÝ 2 NĂM 2016</t>
  </si>
  <si>
    <t>Quý  2  năm tài chính  2016....</t>
  </si>
  <si>
    <t>Lập ngày 19 tháng 7 năm 2016</t>
  </si>
  <si>
    <t xml:space="preserve"> BÁO CÁO LƯU CHUYỂN TIỀN TỆ - PPTT - QUÝ 2 năm 2016</t>
  </si>
  <si>
    <t>Quý 2.  năm tài chính  2016.</t>
  </si>
  <si>
    <t>Ngày 19 tháng 7 năm 2016</t>
  </si>
  <si>
    <t>Quy 2  năm tài chính 2016...</t>
  </si>
  <si>
    <t>Tại ngày 30/06/2016</t>
  </si>
  <si>
    <t xml:space="preserve">              Lập ngày 19 thang  7  năm 2016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</si>
</sst>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1" fillId="0" borderId="0" xfId="0" applyFont="1"/>
    <xf numFmtId="0" fontId="1" fillId="0" borderId="0" xfId="0" applyFont="1"/>
    <xf numFmtId="0" fontId="1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9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164" fontId="1" fillId="0" borderId="0" xfId="1" applyNumberFormat="1" applyFont="1"/>
    <xf numFmtId="164" fontId="1" fillId="0" borderId="2" xfId="1" applyNumberFormat="1" applyFont="1" applyBorder="1" applyAlignment="1">
      <alignment horizontal="center" vertical="center" wrapText="1"/>
    </xf>
    <xf numFmtId="164" fontId="1" fillId="0" borderId="5" xfId="1" applyNumberFormat="1" applyFont="1" applyBorder="1"/>
    <xf numFmtId="164" fontId="1" fillId="0" borderId="3" xfId="1" applyNumberFormat="1" applyFont="1" applyBorder="1"/>
    <xf numFmtId="164" fontId="2" fillId="0" borderId="3" xfId="1" applyNumberFormat="1" applyFont="1" applyBorder="1"/>
    <xf numFmtId="164" fontId="1" fillId="0" borderId="4" xfId="1" applyNumberFormat="1" applyFont="1" applyBorder="1"/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0" borderId="3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5" xfId="0" applyFont="1" applyBorder="1"/>
    <xf numFmtId="49" fontId="5" fillId="0" borderId="2" xfId="0" applyNumberFormat="1" applyFont="1" applyBorder="1" applyAlignment="1">
      <alignment horizontal="center" vertical="center" wrapText="1"/>
    </xf>
    <xf numFmtId="164" fontId="6" fillId="0" borderId="5" xfId="1" applyNumberFormat="1" applyFont="1" applyBorder="1"/>
    <xf numFmtId="164" fontId="6" fillId="0" borderId="3" xfId="1" applyNumberFormat="1" applyFont="1" applyBorder="1"/>
    <xf numFmtId="164" fontId="5" fillId="0" borderId="3" xfId="1" applyNumberFormat="1" applyFont="1" applyBorder="1"/>
    <xf numFmtId="164" fontId="6" fillId="0" borderId="4" xfId="1" applyNumberFormat="1" applyFont="1" applyBorder="1"/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7" fillId="0" borderId="0" xfId="1" applyNumberFormat="1" applyFont="1" applyAlignment="1">
      <alignment vertical="center" wrapText="1"/>
    </xf>
    <xf numFmtId="164" fontId="1" fillId="0" borderId="3" xfId="0" applyNumberFormat="1" applyFont="1" applyBorder="1"/>
    <xf numFmtId="0" fontId="1" fillId="0" borderId="0" xfId="0" applyFont="1"/>
    <xf numFmtId="164" fontId="5" fillId="0" borderId="0" xfId="0" applyNumberFormat="1" applyFont="1"/>
    <xf numFmtId="43" fontId="5" fillId="0" borderId="0" xfId="0" applyNumberFormat="1" applyFont="1"/>
    <xf numFmtId="1" fontId="1" fillId="0" borderId="0" xfId="0" applyNumberFormat="1" applyFont="1"/>
    <xf numFmtId="164" fontId="1" fillId="0" borderId="0" xfId="0" applyNumberFormat="1" applyFont="1"/>
    <xf numFmtId="43" fontId="5" fillId="0" borderId="0" xfId="1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2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C_12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nx/2015/bao%20cao%20tai%20chinh%20quy%202%20n&#259;m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C_Q1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o%20cao%20tai%20chinh%20quy%201%20n&#259;m%20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c_q2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nx/2015/BCQTQ1.2015_QH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C_1216"/>
    </sheetNames>
    <sheetDataSet>
      <sheetData sheetId="0">
        <row r="2">
          <cell r="G2">
            <v>12904736737</v>
          </cell>
          <cell r="AJ2">
            <v>1000000</v>
          </cell>
          <cell r="CP2">
            <v>1391158777</v>
          </cell>
        </row>
        <row r="3">
          <cell r="G3">
            <v>163563078211</v>
          </cell>
          <cell r="BJ3">
            <v>176288647</v>
          </cell>
          <cell r="CP3">
            <v>6862589484</v>
          </cell>
        </row>
        <row r="6">
          <cell r="C6">
            <v>12000000000</v>
          </cell>
          <cell r="CP6">
            <v>22000000000</v>
          </cell>
        </row>
        <row r="8">
          <cell r="CP8">
            <v>1568865925</v>
          </cell>
        </row>
        <row r="10">
          <cell r="CP10">
            <v>183543397</v>
          </cell>
        </row>
        <row r="11">
          <cell r="CP11">
            <v>18354108164</v>
          </cell>
        </row>
        <row r="12">
          <cell r="CP12">
            <v>796541670</v>
          </cell>
        </row>
        <row r="13">
          <cell r="CP13">
            <v>18808789</v>
          </cell>
        </row>
        <row r="14">
          <cell r="CP14">
            <v>4049247093</v>
          </cell>
        </row>
        <row r="15">
          <cell r="CP15">
            <v>68175437</v>
          </cell>
        </row>
        <row r="16">
          <cell r="CP16">
            <v>347573135</v>
          </cell>
        </row>
        <row r="17">
          <cell r="CP17">
            <v>1265630000</v>
          </cell>
        </row>
        <row r="18">
          <cell r="CP18">
            <v>8200612469</v>
          </cell>
        </row>
        <row r="19">
          <cell r="CP19">
            <v>690732610</v>
          </cell>
        </row>
        <row r="20">
          <cell r="CP20">
            <v>110500645497</v>
          </cell>
        </row>
        <row r="21">
          <cell r="CP21">
            <v>267135000</v>
          </cell>
        </row>
        <row r="22">
          <cell r="CQ22">
            <v>64526668431</v>
          </cell>
        </row>
        <row r="23">
          <cell r="CQ23">
            <v>8763280231</v>
          </cell>
        </row>
        <row r="26">
          <cell r="CP26">
            <v>3893955719</v>
          </cell>
        </row>
        <row r="31">
          <cell r="C31">
            <v>5474308733</v>
          </cell>
          <cell r="CQ31">
            <v>2734803355</v>
          </cell>
        </row>
        <row r="33">
          <cell r="CP33">
            <v>258273530</v>
          </cell>
        </row>
        <row r="36">
          <cell r="B36">
            <v>13679831550</v>
          </cell>
          <cell r="C36">
            <v>36508500</v>
          </cell>
          <cell r="CQ36">
            <v>5366115792</v>
          </cell>
        </row>
        <row r="37">
          <cell r="CQ37">
            <v>1927477380</v>
          </cell>
        </row>
        <row r="38">
          <cell r="CQ38">
            <v>401540041</v>
          </cell>
        </row>
        <row r="39">
          <cell r="CQ39">
            <v>164179742</v>
          </cell>
        </row>
        <row r="40">
          <cell r="CQ40">
            <v>108604515</v>
          </cell>
        </row>
        <row r="41">
          <cell r="CQ41">
            <v>33312086</v>
          </cell>
        </row>
        <row r="42">
          <cell r="CQ42">
            <v>1357589660</v>
          </cell>
        </row>
        <row r="43">
          <cell r="C43">
            <v>689000000</v>
          </cell>
        </row>
        <row r="44">
          <cell r="B44">
            <v>780000000</v>
          </cell>
          <cell r="C44">
            <v>1500000000</v>
          </cell>
        </row>
        <row r="47">
          <cell r="CQ47">
            <v>618684793</v>
          </cell>
        </row>
        <row r="54">
          <cell r="CQ54">
            <v>4249000000</v>
          </cell>
        </row>
        <row r="56">
          <cell r="CQ56">
            <v>30358332330</v>
          </cell>
        </row>
        <row r="57">
          <cell r="CQ57">
            <v>22079699426</v>
          </cell>
        </row>
        <row r="74">
          <cell r="C74">
            <v>17368542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cttq215"/>
      <sheetName val="KQKDq215"/>
      <sheetName val="CDKTq215"/>
    </sheetNames>
    <sheetDataSet>
      <sheetData sheetId="0">
        <row r="10">
          <cell r="D10">
            <v>154001869915</v>
          </cell>
        </row>
        <row r="11">
          <cell r="D11">
            <v>-117857489710</v>
          </cell>
        </row>
        <row r="12">
          <cell r="D12">
            <v>-11791685100</v>
          </cell>
        </row>
        <row r="13">
          <cell r="D13">
            <v>-266483267</v>
          </cell>
        </row>
        <row r="14">
          <cell r="D14">
            <v>-3240197130</v>
          </cell>
        </row>
        <row r="15">
          <cell r="D15">
            <v>3133790780</v>
          </cell>
        </row>
        <row r="16">
          <cell r="D16">
            <v>-7959268285</v>
          </cell>
        </row>
        <row r="25">
          <cell r="D25">
            <v>22369580</v>
          </cell>
        </row>
        <row r="30">
          <cell r="D30">
            <v>17115867422</v>
          </cell>
        </row>
        <row r="31">
          <cell r="D31">
            <v>-18004644055</v>
          </cell>
        </row>
        <row r="33">
          <cell r="D33">
            <v>-8485905500</v>
          </cell>
        </row>
      </sheetData>
      <sheetData sheetId="1">
        <row r="9">
          <cell r="D9">
            <v>81845326777</v>
          </cell>
          <cell r="F9">
            <v>150353547050</v>
          </cell>
        </row>
        <row r="10">
          <cell r="D10">
            <v>1083970340</v>
          </cell>
          <cell r="F10">
            <v>1817360700</v>
          </cell>
        </row>
        <row r="12">
          <cell r="D12">
            <v>60479709343</v>
          </cell>
          <cell r="F12">
            <v>114407432498</v>
          </cell>
        </row>
        <row r="14">
          <cell r="D14">
            <v>11383328</v>
          </cell>
          <cell r="F14">
            <v>22369580</v>
          </cell>
        </row>
        <row r="15">
          <cell r="D15">
            <v>149615778</v>
          </cell>
          <cell r="F15">
            <v>419348889</v>
          </cell>
        </row>
        <row r="18">
          <cell r="D18">
            <v>5547104102</v>
          </cell>
          <cell r="F18">
            <v>10161984632</v>
          </cell>
        </row>
        <row r="19">
          <cell r="D19">
            <v>2942273642</v>
          </cell>
          <cell r="F19">
            <v>5166569710</v>
          </cell>
        </row>
        <row r="21">
          <cell r="D21">
            <v>28550000</v>
          </cell>
          <cell r="F21">
            <v>251176810</v>
          </cell>
        </row>
        <row r="22">
          <cell r="F22">
            <v>10000000</v>
          </cell>
        </row>
        <row r="25">
          <cell r="D25">
            <v>2569069118</v>
          </cell>
          <cell r="F25">
            <v>4102867342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C_Q116"/>
    </sheetNames>
    <sheetDataSet>
      <sheetData sheetId="0">
        <row r="2">
          <cell r="G2">
            <v>6340972540</v>
          </cell>
          <cell r="CL2">
            <v>2096013871</v>
          </cell>
        </row>
        <row r="3">
          <cell r="CL3">
            <v>8201522746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cttq116"/>
      <sheetName val="KQKDq116"/>
      <sheetName val="CDKTq116"/>
    </sheetNames>
    <sheetDataSet>
      <sheetData sheetId="0"/>
      <sheetData sheetId="1">
        <row r="9">
          <cell r="D9">
            <v>77598272201</v>
          </cell>
        </row>
        <row r="10">
          <cell r="D10">
            <v>1318996000</v>
          </cell>
        </row>
        <row r="12">
          <cell r="D12">
            <v>56966518995</v>
          </cell>
        </row>
        <row r="14">
          <cell r="D14">
            <v>84956454</v>
          </cell>
        </row>
        <row r="15">
          <cell r="D15">
            <v>3497125</v>
          </cell>
        </row>
        <row r="16">
          <cell r="D16">
            <v>3497125</v>
          </cell>
        </row>
        <row r="18">
          <cell r="D18">
            <v>2839717821</v>
          </cell>
        </row>
        <row r="19">
          <cell r="D19">
            <v>2619605030</v>
          </cell>
        </row>
        <row r="21">
          <cell r="D21">
            <v>3213820</v>
          </cell>
        </row>
        <row r="22">
          <cell r="D22">
            <v>5000000</v>
          </cell>
        </row>
        <row r="25">
          <cell r="D25">
            <v>2787621500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c_q216"/>
    </sheetNames>
    <sheetDataSet>
      <sheetData sheetId="0">
        <row r="57">
          <cell r="AE57">
            <v>2734803355</v>
          </cell>
        </row>
        <row r="58">
          <cell r="BK58">
            <v>1738875300</v>
          </cell>
          <cell r="BL58">
            <v>7166000</v>
          </cell>
          <cell r="BM58">
            <v>203432650</v>
          </cell>
        </row>
        <row r="62">
          <cell r="CI62">
            <v>91332193</v>
          </cell>
        </row>
        <row r="84">
          <cell r="CO84">
            <v>95397007</v>
          </cell>
        </row>
        <row r="87">
          <cell r="BU87">
            <v>46958431058</v>
          </cell>
          <cell r="BV87">
            <v>15215417</v>
          </cell>
          <cell r="BW87">
            <v>770247727</v>
          </cell>
          <cell r="BX87">
            <v>81390595</v>
          </cell>
          <cell r="BY87">
            <v>57101776</v>
          </cell>
          <cell r="BZ87">
            <v>2827872339</v>
          </cell>
          <cell r="CA87">
            <v>1924958146</v>
          </cell>
          <cell r="CB87">
            <v>4524625</v>
          </cell>
          <cell r="CC87">
            <v>68851303</v>
          </cell>
          <cell r="CD87">
            <v>282110102</v>
          </cell>
          <cell r="CE87">
            <v>711101093</v>
          </cell>
        </row>
        <row r="88">
          <cell r="BU88">
            <v>14414738519</v>
          </cell>
        </row>
        <row r="89">
          <cell r="BU89">
            <v>669248034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CTTQ1.2015"/>
      <sheetName val="CDKTQ1.2015"/>
      <sheetName val="kqkdq1.2015"/>
    </sheetNames>
    <sheetDataSet>
      <sheetData sheetId="0">
        <row r="23">
          <cell r="G23">
            <v>10986252</v>
          </cell>
        </row>
      </sheetData>
      <sheetData sheetId="1">
        <row r="8">
          <cell r="F8">
            <v>10712480782</v>
          </cell>
        </row>
        <row r="45">
          <cell r="F45">
            <v>267135000</v>
          </cell>
        </row>
        <row r="46">
          <cell r="F46">
            <v>-267135000</v>
          </cell>
        </row>
        <row r="92">
          <cell r="F92">
            <v>42499010000</v>
          </cell>
        </row>
        <row r="95">
          <cell r="F95">
            <v>683890000</v>
          </cell>
        </row>
      </sheetData>
      <sheetData sheetId="2">
        <row r="7">
          <cell r="E7">
            <v>68508220273</v>
          </cell>
        </row>
        <row r="23">
          <cell r="E23">
            <v>5000000</v>
          </cell>
          <cell r="F23">
            <v>5000000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Tel:0433853360%20%20%20%20%20.%20%20%20%20%20%20%20Fax:%200433853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H40" sqref="H40"/>
    </sheetView>
  </sheetViews>
  <sheetFormatPr defaultColWidth="10.5703125" defaultRowHeight="12"/>
  <cols>
    <col min="1" max="1" width="54.5703125" customWidth="1"/>
    <col min="2" max="2" width="5" customWidth="1"/>
    <col min="3" max="3" width="7" customWidth="1"/>
    <col min="4" max="4" width="17.140625" customWidth="1"/>
    <col min="5" max="5" width="17.7109375" customWidth="1"/>
    <col min="8" max="8" width="16.140625" bestFit="1" customWidth="1"/>
    <col min="10" max="10" width="15.140625" bestFit="1" customWidth="1"/>
  </cols>
  <sheetData>
    <row r="1" spans="1:8" s="1" customFormat="1">
      <c r="A1" s="41" t="s">
        <v>332</v>
      </c>
      <c r="B1" s="42"/>
      <c r="C1" s="40" t="s">
        <v>0</v>
      </c>
      <c r="D1" s="40"/>
      <c r="E1" s="40"/>
    </row>
    <row r="2" spans="1:8" s="1" customFormat="1">
      <c r="A2" s="42" t="s">
        <v>333</v>
      </c>
      <c r="B2" s="42"/>
      <c r="C2" s="40" t="s">
        <v>342</v>
      </c>
      <c r="D2" s="40"/>
      <c r="E2" s="40"/>
    </row>
    <row r="3" spans="1:8" s="1" customFormat="1">
      <c r="A3" s="42" t="s">
        <v>334</v>
      </c>
      <c r="B3" s="42"/>
    </row>
    <row r="4" spans="1:8" s="1" customFormat="1">
      <c r="C4" s="40" t="s">
        <v>335</v>
      </c>
      <c r="D4" s="40"/>
      <c r="E4" s="40"/>
    </row>
    <row r="5" spans="1:8" s="1" customFormat="1" ht="20.100000000000001" customHeight="1">
      <c r="A5" s="43" t="s">
        <v>341</v>
      </c>
      <c r="B5" s="43"/>
      <c r="C5" s="43"/>
      <c r="D5" s="43"/>
      <c r="E5" s="43"/>
    </row>
    <row r="6" spans="1:8" s="1" customFormat="1"/>
    <row r="7" spans="1:8" s="1" customFormat="1"/>
    <row r="8" spans="1:8" s="1" customFormat="1" ht="36">
      <c r="A8" s="6" t="s">
        <v>1</v>
      </c>
      <c r="B8" s="6" t="s">
        <v>2</v>
      </c>
      <c r="C8" s="6" t="s">
        <v>3</v>
      </c>
      <c r="D8" s="6" t="s">
        <v>289</v>
      </c>
      <c r="E8" s="6" t="s">
        <v>290</v>
      </c>
    </row>
    <row r="9" spans="1:8" s="1" customFormat="1">
      <c r="A9" s="5" t="s">
        <v>291</v>
      </c>
      <c r="B9" s="5"/>
      <c r="C9" s="5"/>
      <c r="D9" s="5" t="s">
        <v>7</v>
      </c>
      <c r="E9" s="5" t="s">
        <v>7</v>
      </c>
    </row>
    <row r="10" spans="1:8" s="1" customFormat="1" ht="12.75">
      <c r="A10" s="3" t="s">
        <v>292</v>
      </c>
      <c r="B10" s="3" t="s">
        <v>238</v>
      </c>
      <c r="C10" s="3"/>
      <c r="D10" s="32">
        <f>[1]BC_1216!$G$2+[1]BC_1216!$G$3</f>
        <v>176467814948</v>
      </c>
      <c r="E10" s="32">
        <f>[2]lcttq215!$D$10</f>
        <v>154001869915</v>
      </c>
    </row>
    <row r="11" spans="1:8" s="1" customFormat="1" ht="12.75">
      <c r="A11" s="3" t="s">
        <v>293</v>
      </c>
      <c r="B11" s="3" t="s">
        <v>240</v>
      </c>
      <c r="C11" s="3"/>
      <c r="D11" s="32">
        <v>-126820829739</v>
      </c>
      <c r="E11" s="32">
        <f>[2]lcttq215!$D$11</f>
        <v>-117857489710</v>
      </c>
      <c r="H11" s="38"/>
    </row>
    <row r="12" spans="1:8" s="1" customFormat="1" ht="12.75">
      <c r="A12" s="3" t="s">
        <v>294</v>
      </c>
      <c r="B12" s="3" t="s">
        <v>295</v>
      </c>
      <c r="C12" s="3"/>
      <c r="D12" s="32">
        <f>-[1]BC_1216!$B$36-[1]BC_1216!$C$36+[1]BC_1216!$AJ$2</f>
        <v>-13715340050</v>
      </c>
      <c r="E12" s="32">
        <f>[2]lcttq215!$D$12</f>
        <v>-11791685100</v>
      </c>
    </row>
    <row r="13" spans="1:8" s="1" customFormat="1" ht="12.75">
      <c r="A13" s="3" t="s">
        <v>296</v>
      </c>
      <c r="B13" s="3" t="s">
        <v>297</v>
      </c>
      <c r="C13" s="3"/>
      <c r="D13" s="32">
        <f>-[1]BC_1216!$C$74</f>
        <v>-17368542</v>
      </c>
      <c r="E13" s="32">
        <f>[2]lcttq215!$D$13</f>
        <v>-266483267</v>
      </c>
    </row>
    <row r="14" spans="1:8" s="1" customFormat="1" ht="12.75">
      <c r="A14" s="3" t="s">
        <v>298</v>
      </c>
      <c r="B14" s="3" t="s">
        <v>299</v>
      </c>
      <c r="C14" s="3"/>
      <c r="D14" s="32">
        <f>-[1]BC_1216!$C$31</f>
        <v>-5474308733</v>
      </c>
      <c r="E14" s="32">
        <f>[2]lcttq215!$D$14</f>
        <v>-3240197130</v>
      </c>
    </row>
    <row r="15" spans="1:8" s="1" customFormat="1" ht="12.75">
      <c r="A15" s="3" t="s">
        <v>300</v>
      </c>
      <c r="B15" s="3" t="s">
        <v>301</v>
      </c>
      <c r="C15" s="3"/>
      <c r="D15" s="32"/>
      <c r="E15" s="32">
        <f>[2]lcttq215!$D$15</f>
        <v>3133790780</v>
      </c>
    </row>
    <row r="16" spans="1:8" s="1" customFormat="1" ht="12.75">
      <c r="A16" s="3" t="s">
        <v>302</v>
      </c>
      <c r="B16" s="3" t="s">
        <v>303</v>
      </c>
      <c r="C16" s="3"/>
      <c r="D16" s="32">
        <v>-6727553704</v>
      </c>
      <c r="E16" s="32">
        <f>[2]lcttq215!$D$16</f>
        <v>-7959268285</v>
      </c>
      <c r="H16" s="38"/>
    </row>
    <row r="17" spans="1:10" s="1" customFormat="1">
      <c r="A17" s="2" t="s">
        <v>304</v>
      </c>
      <c r="B17" s="2" t="s">
        <v>246</v>
      </c>
      <c r="C17" s="2"/>
      <c r="D17" s="33">
        <f>SUM(D10:D16)</f>
        <v>23712414180</v>
      </c>
      <c r="E17" s="33">
        <f>SUM(E10:E16)</f>
        <v>16020537203</v>
      </c>
    </row>
    <row r="18" spans="1:10" s="1" customFormat="1">
      <c r="A18" s="2" t="s">
        <v>305</v>
      </c>
      <c r="B18" s="2"/>
      <c r="C18" s="2"/>
      <c r="D18" s="12" t="s">
        <v>7</v>
      </c>
      <c r="E18" s="12" t="s">
        <v>7</v>
      </c>
      <c r="J18" s="37"/>
    </row>
    <row r="19" spans="1:10" s="1" customFormat="1">
      <c r="A19" s="3" t="s">
        <v>306</v>
      </c>
      <c r="B19" s="3" t="s">
        <v>248</v>
      </c>
      <c r="C19" s="3"/>
      <c r="D19" s="13">
        <v>-1580349108</v>
      </c>
      <c r="E19" s="13">
        <v>0</v>
      </c>
      <c r="J19" s="38"/>
    </row>
    <row r="20" spans="1:10" s="1" customFormat="1">
      <c r="A20" s="3" t="s">
        <v>307</v>
      </c>
      <c r="B20" s="3" t="s">
        <v>250</v>
      </c>
      <c r="C20" s="3"/>
      <c r="D20" s="13">
        <v>0</v>
      </c>
      <c r="E20" s="13">
        <v>0</v>
      </c>
    </row>
    <row r="21" spans="1:10" s="1" customFormat="1">
      <c r="A21" s="3" t="s">
        <v>308</v>
      </c>
      <c r="B21" s="3" t="s">
        <v>252</v>
      </c>
      <c r="C21" s="3"/>
      <c r="D21" s="13">
        <f>-[1]BC_1216!$C$6</f>
        <v>-12000000000</v>
      </c>
      <c r="E21" s="13">
        <v>0</v>
      </c>
    </row>
    <row r="22" spans="1:10" s="1" customFormat="1">
      <c r="A22" s="3" t="s">
        <v>309</v>
      </c>
      <c r="B22" s="3" t="s">
        <v>310</v>
      </c>
      <c r="C22" s="3"/>
      <c r="D22" s="13">
        <v>0</v>
      </c>
      <c r="E22" s="13">
        <v>0</v>
      </c>
    </row>
    <row r="23" spans="1:10" s="1" customFormat="1">
      <c r="A23" s="3" t="s">
        <v>311</v>
      </c>
      <c r="B23" s="3" t="s">
        <v>256</v>
      </c>
      <c r="C23" s="3"/>
      <c r="D23" s="13">
        <v>0</v>
      </c>
      <c r="E23" s="13">
        <v>0</v>
      </c>
    </row>
    <row r="24" spans="1:10" s="1" customFormat="1">
      <c r="A24" s="3" t="s">
        <v>312</v>
      </c>
      <c r="B24" s="3" t="s">
        <v>258</v>
      </c>
      <c r="C24" s="3"/>
      <c r="D24" s="13">
        <v>0</v>
      </c>
      <c r="E24" s="13">
        <v>0</v>
      </c>
      <c r="J24" s="38"/>
    </row>
    <row r="25" spans="1:10" s="1" customFormat="1">
      <c r="A25" s="3" t="s">
        <v>313</v>
      </c>
      <c r="B25" s="3" t="s">
        <v>314</v>
      </c>
      <c r="C25" s="3"/>
      <c r="D25" s="13">
        <f>[1]BC_1216!$BJ$3</f>
        <v>176288647</v>
      </c>
      <c r="E25" s="13">
        <f>[2]lcttq215!$D$25</f>
        <v>22369580</v>
      </c>
      <c r="J25" s="38"/>
    </row>
    <row r="26" spans="1:10" s="1" customFormat="1">
      <c r="A26" s="2" t="s">
        <v>315</v>
      </c>
      <c r="B26" s="2" t="s">
        <v>260</v>
      </c>
      <c r="C26" s="2"/>
      <c r="D26" s="12">
        <f>SUM(D19:D25)</f>
        <v>-13404060461</v>
      </c>
      <c r="E26" s="12">
        <f>SUM(E19:E25)</f>
        <v>22369580</v>
      </c>
    </row>
    <row r="27" spans="1:10" s="1" customFormat="1">
      <c r="A27" s="2" t="s">
        <v>316</v>
      </c>
      <c r="B27" s="2"/>
      <c r="C27" s="2"/>
      <c r="D27" s="12" t="s">
        <v>7</v>
      </c>
      <c r="E27" s="12" t="s">
        <v>7</v>
      </c>
    </row>
    <row r="28" spans="1:10" s="1" customFormat="1">
      <c r="A28" s="3" t="s">
        <v>317</v>
      </c>
      <c r="B28" s="3" t="s">
        <v>262</v>
      </c>
      <c r="C28" s="3"/>
      <c r="D28" s="13">
        <v>0</v>
      </c>
      <c r="E28" s="13">
        <v>0</v>
      </c>
    </row>
    <row r="29" spans="1:10" s="1" customFormat="1">
      <c r="A29" s="3" t="s">
        <v>318</v>
      </c>
      <c r="B29" s="3" t="s">
        <v>264</v>
      </c>
      <c r="C29" s="3"/>
      <c r="D29" s="13">
        <v>0</v>
      </c>
      <c r="E29" s="13">
        <v>0</v>
      </c>
    </row>
    <row r="30" spans="1:10" s="1" customFormat="1">
      <c r="A30" s="3" t="s">
        <v>319</v>
      </c>
      <c r="B30" s="3" t="s">
        <v>320</v>
      </c>
      <c r="C30" s="3"/>
      <c r="D30" s="13">
        <v>689000000</v>
      </c>
      <c r="E30" s="13">
        <f>[2]lcttq215!$D$30</f>
        <v>17115867422</v>
      </c>
    </row>
    <row r="31" spans="1:10" s="1" customFormat="1">
      <c r="A31" s="3" t="s">
        <v>321</v>
      </c>
      <c r="B31" s="3" t="s">
        <v>322</v>
      </c>
      <c r="C31" s="3"/>
      <c r="D31" s="13">
        <f>-[1]BC_1216!$C$43-[1]BC_1216!$B$44-[1]BC_1216!$C$44</f>
        <v>-2969000000</v>
      </c>
      <c r="E31" s="13">
        <f>[2]lcttq215!$D$31</f>
        <v>-18004644055</v>
      </c>
    </row>
    <row r="32" spans="1:10" s="1" customFormat="1">
      <c r="A32" s="3" t="s">
        <v>323</v>
      </c>
      <c r="B32" s="3" t="s">
        <v>324</v>
      </c>
      <c r="C32" s="3"/>
      <c r="D32" s="13">
        <v>0</v>
      </c>
      <c r="E32" s="13">
        <v>0</v>
      </c>
    </row>
    <row r="33" spans="1:8" s="1" customFormat="1">
      <c r="A33" s="3" t="s">
        <v>325</v>
      </c>
      <c r="B33" s="3" t="s">
        <v>326</v>
      </c>
      <c r="C33" s="3"/>
      <c r="D33" s="13">
        <f>-10072142075</f>
        <v>-10072142075</v>
      </c>
      <c r="E33" s="13">
        <f>[2]lcttq215!$D$33</f>
        <v>-8485905500</v>
      </c>
    </row>
    <row r="34" spans="1:8" s="1" customFormat="1">
      <c r="A34" s="2" t="s">
        <v>327</v>
      </c>
      <c r="B34" s="2" t="s">
        <v>266</v>
      </c>
      <c r="C34" s="2"/>
      <c r="D34" s="12">
        <f>SUM(D28:D33)</f>
        <v>-12352142075</v>
      </c>
      <c r="E34" s="12">
        <f>SUM(E28:E33)</f>
        <v>-9374682133</v>
      </c>
    </row>
    <row r="35" spans="1:8" s="1" customFormat="1">
      <c r="A35" s="2" t="s">
        <v>328</v>
      </c>
      <c r="B35" s="2" t="s">
        <v>268</v>
      </c>
      <c r="C35" s="2"/>
      <c r="D35" s="12">
        <f>D34+D26+D17</f>
        <v>-2043788356</v>
      </c>
      <c r="E35" s="12">
        <f>E34+E26+E17</f>
        <v>6668224650</v>
      </c>
    </row>
    <row r="36" spans="1:8" s="1" customFormat="1">
      <c r="A36" s="3" t="s">
        <v>329</v>
      </c>
      <c r="B36" s="3" t="s">
        <v>274</v>
      </c>
      <c r="C36" s="3"/>
      <c r="D36" s="13">
        <f>[3]BC_Q116!$CL$2+[3]BC_Q116!$CL$3</f>
        <v>10297536617</v>
      </c>
      <c r="E36" s="13">
        <v>10905416041</v>
      </c>
      <c r="H36" s="38"/>
    </row>
    <row r="37" spans="1:8" s="1" customFormat="1">
      <c r="A37" s="3" t="s">
        <v>330</v>
      </c>
      <c r="B37" s="3" t="s">
        <v>276</v>
      </c>
      <c r="C37" s="3"/>
      <c r="D37" s="13">
        <v>0</v>
      </c>
      <c r="E37" s="13">
        <v>0</v>
      </c>
      <c r="H37" s="37"/>
    </row>
    <row r="38" spans="1:8" s="1" customFormat="1">
      <c r="A38" s="4" t="s">
        <v>331</v>
      </c>
      <c r="B38" s="4" t="s">
        <v>280</v>
      </c>
      <c r="C38" s="4"/>
      <c r="D38" s="14">
        <f>D36+D35</f>
        <v>8253748261</v>
      </c>
      <c r="E38" s="14">
        <f>E36+E35</f>
        <v>17573640691</v>
      </c>
      <c r="H38" s="38"/>
    </row>
    <row r="39" spans="1:8" s="1" customFormat="1"/>
    <row r="40" spans="1:8" s="1" customFormat="1">
      <c r="D40" s="40" t="s">
        <v>343</v>
      </c>
      <c r="E40" s="40"/>
      <c r="H40" s="37"/>
    </row>
    <row r="41" spans="1:8" s="1" customFormat="1">
      <c r="A41" s="40" t="s">
        <v>337</v>
      </c>
      <c r="B41" s="40"/>
      <c r="C41" s="40"/>
      <c r="D41" s="40" t="s">
        <v>336</v>
      </c>
      <c r="E41" s="40"/>
    </row>
    <row r="42" spans="1:8" s="1" customFormat="1"/>
    <row r="43" spans="1:8" s="1" customFormat="1"/>
  </sheetData>
  <mergeCells count="10">
    <mergeCell ref="D40:E40"/>
    <mergeCell ref="D41:E41"/>
    <mergeCell ref="A41:C41"/>
    <mergeCell ref="A1:B1"/>
    <mergeCell ref="A2:B2"/>
    <mergeCell ref="A3:B3"/>
    <mergeCell ref="C1:E1"/>
    <mergeCell ref="C2:E2"/>
    <mergeCell ref="C4:E4"/>
    <mergeCell ref="A5:E5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E31" sqref="E31"/>
    </sheetView>
  </sheetViews>
  <sheetFormatPr defaultRowHeight="12"/>
  <cols>
    <col min="1" max="1" width="56.85546875" customWidth="1"/>
    <col min="2" max="2" width="4.5703125" customWidth="1"/>
    <col min="3" max="3" width="7.140625" customWidth="1"/>
    <col min="4" max="4" width="18.140625" customWidth="1"/>
    <col min="5" max="5" width="17.140625" customWidth="1"/>
    <col min="6" max="6" width="17.7109375" customWidth="1"/>
    <col min="7" max="7" width="17.28515625" customWidth="1"/>
    <col min="11" max="11" width="12" bestFit="1" customWidth="1"/>
    <col min="12" max="12" width="18.42578125" customWidth="1"/>
  </cols>
  <sheetData>
    <row r="1" spans="1:12" s="19" customFormat="1">
      <c r="A1" s="45" t="s">
        <v>283</v>
      </c>
      <c r="B1" s="46"/>
      <c r="E1" s="44" t="s">
        <v>0</v>
      </c>
      <c r="F1" s="44"/>
      <c r="G1" s="44"/>
    </row>
    <row r="2" spans="1:12" s="19" customFormat="1">
      <c r="A2" s="46" t="s">
        <v>284</v>
      </c>
      <c r="B2" s="46"/>
      <c r="E2" s="40" t="s">
        <v>339</v>
      </c>
      <c r="F2" s="44"/>
      <c r="G2" s="44"/>
    </row>
    <row r="3" spans="1:12" s="19" customFormat="1">
      <c r="A3" s="46" t="s">
        <v>285</v>
      </c>
      <c r="B3" s="46"/>
    </row>
    <row r="4" spans="1:12" s="19" customFormat="1">
      <c r="E4" s="44" t="s">
        <v>286</v>
      </c>
      <c r="F4" s="44"/>
      <c r="G4" s="44"/>
    </row>
    <row r="5" spans="1:12" s="19" customFormat="1" ht="20.100000000000001" customHeight="1">
      <c r="A5" s="43" t="s">
        <v>338</v>
      </c>
      <c r="B5" s="47"/>
      <c r="C5" s="47"/>
      <c r="D5" s="47"/>
      <c r="E5" s="47"/>
      <c r="F5" s="47"/>
      <c r="G5" s="47"/>
    </row>
    <row r="6" spans="1:12" s="19" customFormat="1"/>
    <row r="7" spans="1:12" s="19" customFormat="1"/>
    <row r="8" spans="1:12" s="19" customFormat="1" ht="36">
      <c r="A8" s="24" t="s">
        <v>1</v>
      </c>
      <c r="B8" s="24" t="s">
        <v>2</v>
      </c>
      <c r="C8" s="24" t="s">
        <v>3</v>
      </c>
      <c r="D8" s="24" t="s">
        <v>233</v>
      </c>
      <c r="E8" s="24" t="s">
        <v>234</v>
      </c>
      <c r="F8" s="24" t="s">
        <v>235</v>
      </c>
      <c r="G8" s="24" t="s">
        <v>236</v>
      </c>
    </row>
    <row r="9" spans="1:12" s="19" customFormat="1">
      <c r="A9" s="23" t="s">
        <v>237</v>
      </c>
      <c r="B9" s="23" t="s">
        <v>238</v>
      </c>
      <c r="C9" s="29">
        <v>15</v>
      </c>
      <c r="D9" s="25">
        <v>84222552261</v>
      </c>
      <c r="E9" s="25">
        <f>[2]KQKDq215!$D$9</f>
        <v>81845326777</v>
      </c>
      <c r="F9" s="25">
        <f>D9+[4]KQKDq116!$D$9</f>
        <v>161820824462</v>
      </c>
      <c r="G9" s="25">
        <f>[2]KQKDq215!$F$9</f>
        <v>150353547050</v>
      </c>
    </row>
    <row r="10" spans="1:12" s="19" customFormat="1">
      <c r="A10" s="20" t="s">
        <v>239</v>
      </c>
      <c r="B10" s="20" t="s">
        <v>240</v>
      </c>
      <c r="C10" s="30"/>
      <c r="D10" s="26">
        <f>[5]bc_q216!$BK$58+[5]bc_q216!$BL$58+[5]bc_q216!$BM$58</f>
        <v>1949473950</v>
      </c>
      <c r="E10" s="26">
        <f>[2]KQKDq215!$D$10</f>
        <v>1083970340</v>
      </c>
      <c r="F10" s="26">
        <f>D10+[4]KQKDq116!$D$10</f>
        <v>3268469950</v>
      </c>
      <c r="G10" s="26">
        <f>[2]KQKDq215!$F$10</f>
        <v>1817360700</v>
      </c>
    </row>
    <row r="11" spans="1:12" s="19" customFormat="1">
      <c r="A11" s="21" t="s">
        <v>241</v>
      </c>
      <c r="B11" s="21" t="s">
        <v>242</v>
      </c>
      <c r="C11" s="31"/>
      <c r="D11" s="27">
        <f>D9-D10</f>
        <v>82273078311</v>
      </c>
      <c r="E11" s="27">
        <f t="shared" ref="E11:G11" si="0">E9-E10</f>
        <v>80761356437</v>
      </c>
      <c r="F11" s="27">
        <f>F9-F10</f>
        <v>158552354512</v>
      </c>
      <c r="G11" s="27">
        <f t="shared" si="0"/>
        <v>148536186350</v>
      </c>
      <c r="L11" s="39">
        <f>D20/E20</f>
        <v>1.1651430218141836</v>
      </c>
    </row>
    <row r="12" spans="1:12" s="19" customFormat="1">
      <c r="A12" s="20" t="s">
        <v>243</v>
      </c>
      <c r="B12" s="20" t="s">
        <v>244</v>
      </c>
      <c r="C12" s="30">
        <v>16</v>
      </c>
      <c r="D12" s="26">
        <f>[5]bc_q216!$BU$87+[5]bc_q216!$BU$88+[5]bc_q216!$BU$89</f>
        <v>62042417611</v>
      </c>
      <c r="E12" s="26">
        <f>[2]KQKDq215!$D$12</f>
        <v>60479709343</v>
      </c>
      <c r="F12" s="26">
        <f>D12+[4]KQKDq116!$D$12</f>
        <v>119008936606</v>
      </c>
      <c r="G12" s="26">
        <f>[2]KQKDq215!$F$12</f>
        <v>114407432498</v>
      </c>
    </row>
    <row r="13" spans="1:12" s="19" customFormat="1">
      <c r="A13" s="21" t="s">
        <v>245</v>
      </c>
      <c r="B13" s="21" t="s">
        <v>246</v>
      </c>
      <c r="C13" s="31"/>
      <c r="D13" s="27">
        <f>D11-D12</f>
        <v>20230660700</v>
      </c>
      <c r="E13" s="27">
        <f t="shared" ref="E13:G13" si="1">E11-E12</f>
        <v>20281647094</v>
      </c>
      <c r="F13" s="27">
        <f>F11-F12</f>
        <v>39543417906</v>
      </c>
      <c r="G13" s="27">
        <f t="shared" si="1"/>
        <v>34128753852</v>
      </c>
    </row>
    <row r="14" spans="1:12" s="19" customFormat="1">
      <c r="A14" s="20" t="s">
        <v>247</v>
      </c>
      <c r="B14" s="20" t="s">
        <v>248</v>
      </c>
      <c r="C14" s="30">
        <v>17</v>
      </c>
      <c r="D14" s="26">
        <f>[5]bc_q216!$CI$62</f>
        <v>91332193</v>
      </c>
      <c r="E14" s="26">
        <f>[2]KQKDq215!$D$14</f>
        <v>11383328</v>
      </c>
      <c r="F14" s="26">
        <f>D14+[4]KQKDq116!$D$14</f>
        <v>176288647</v>
      </c>
      <c r="G14" s="26">
        <f>[2]KQKDq215!$F$14</f>
        <v>22369580</v>
      </c>
    </row>
    <row r="15" spans="1:12" s="19" customFormat="1">
      <c r="A15" s="20" t="s">
        <v>249</v>
      </c>
      <c r="B15" s="20" t="s">
        <v>250</v>
      </c>
      <c r="C15" s="30">
        <v>18</v>
      </c>
      <c r="D15" s="26">
        <f>[5]bc_q216!$BV$87</f>
        <v>15215417</v>
      </c>
      <c r="E15" s="26">
        <f>[2]KQKDq215!$D$15</f>
        <v>149615778</v>
      </c>
      <c r="F15" s="26">
        <f>D15+[4]KQKDq116!$D$15</f>
        <v>18712542</v>
      </c>
      <c r="G15" s="26">
        <f>[2]KQKDq215!$F$15</f>
        <v>419348889</v>
      </c>
    </row>
    <row r="16" spans="1:12" s="19" customFormat="1">
      <c r="A16" s="20" t="s">
        <v>251</v>
      </c>
      <c r="B16" s="20" t="s">
        <v>252</v>
      </c>
      <c r="C16" s="30"/>
      <c r="D16" s="26">
        <f>D15</f>
        <v>15215417</v>
      </c>
      <c r="E16" s="26">
        <f>E15</f>
        <v>149615778</v>
      </c>
      <c r="F16" s="26">
        <f>D16+[4]KQKDq116!$D$16</f>
        <v>18712542</v>
      </c>
      <c r="G16" s="26">
        <f t="shared" ref="G16" si="2">E16</f>
        <v>149615778</v>
      </c>
    </row>
    <row r="17" spans="1:11" s="19" customFormat="1">
      <c r="A17" s="20" t="s">
        <v>253</v>
      </c>
      <c r="B17" s="20" t="s">
        <v>254</v>
      </c>
      <c r="C17" s="30"/>
      <c r="D17" s="26">
        <v>0</v>
      </c>
      <c r="E17" s="26">
        <v>0</v>
      </c>
      <c r="F17" s="26">
        <v>0</v>
      </c>
      <c r="G17" s="26">
        <v>0</v>
      </c>
    </row>
    <row r="18" spans="1:11" s="19" customFormat="1">
      <c r="A18" s="20" t="s">
        <v>255</v>
      </c>
      <c r="B18" s="20" t="s">
        <v>256</v>
      </c>
      <c r="C18" s="30"/>
      <c r="D18" s="26">
        <f>[5]bc_q216!$BW$87+[5]bc_q216!$BX$87+[5]bc_q216!$BY$87+[5]bc_q216!$BZ$87</f>
        <v>3736612437</v>
      </c>
      <c r="E18" s="26">
        <f>[2]KQKDq215!$D$18</f>
        <v>5547104102</v>
      </c>
      <c r="F18" s="26">
        <f>D18+[4]KQKDq116!$D$18</f>
        <v>6576330258</v>
      </c>
      <c r="G18" s="26">
        <f>[2]KQKDq215!$F$18</f>
        <v>10161984632</v>
      </c>
    </row>
    <row r="19" spans="1:11" s="19" customFormat="1">
      <c r="A19" s="20" t="s">
        <v>257</v>
      </c>
      <c r="B19" s="20" t="s">
        <v>258</v>
      </c>
      <c r="C19" s="30"/>
      <c r="D19" s="26">
        <f>[5]bc_q216!$CA$87+[5]bc_q216!$CB$87+[5]bc_q216!$CC$87+[5]bc_q216!$CD$87+[5]bc_q216!$CE$87</f>
        <v>2991545269</v>
      </c>
      <c r="E19" s="26">
        <f>[2]KQKDq215!$D$19</f>
        <v>2942273642</v>
      </c>
      <c r="F19" s="26">
        <f>D19+[4]KQKDq116!$D$19</f>
        <v>5611150299</v>
      </c>
      <c r="G19" s="26">
        <f>[2]KQKDq215!$F$19</f>
        <v>5166569710</v>
      </c>
    </row>
    <row r="20" spans="1:11" s="19" customFormat="1">
      <c r="A20" s="21" t="s">
        <v>259</v>
      </c>
      <c r="B20" s="21" t="s">
        <v>260</v>
      </c>
      <c r="C20" s="31"/>
      <c r="D20" s="27">
        <f>D13+D14-D15-D17-D18-D19</f>
        <v>13578619770</v>
      </c>
      <c r="E20" s="27">
        <f>E13+E14-E15-E17-E18-E19</f>
        <v>11654036900</v>
      </c>
      <c r="F20" s="27">
        <f>F13+F14-F15-F17-F18-F19</f>
        <v>27513513454</v>
      </c>
      <c r="G20" s="27">
        <f>G13+G14-G15-G17-G18-G19</f>
        <v>18403220201</v>
      </c>
    </row>
    <row r="21" spans="1:11" s="19" customFormat="1">
      <c r="A21" s="20" t="s">
        <v>261</v>
      </c>
      <c r="B21" s="20" t="s">
        <v>262</v>
      </c>
      <c r="C21" s="30"/>
      <c r="D21" s="26">
        <f>[5]bc_q216!$CO$84</f>
        <v>95397007</v>
      </c>
      <c r="E21" s="26">
        <f>[2]KQKDq215!$D$21</f>
        <v>28550000</v>
      </c>
      <c r="F21" s="26">
        <f>D21+[4]KQKDq116!$D$21</f>
        <v>98610827</v>
      </c>
      <c r="G21" s="26">
        <f>[2]KQKDq215!$F$21</f>
        <v>251176810</v>
      </c>
    </row>
    <row r="22" spans="1:11" s="19" customFormat="1">
      <c r="A22" s="20" t="s">
        <v>263</v>
      </c>
      <c r="B22" s="20" t="s">
        <v>264</v>
      </c>
      <c r="C22" s="30"/>
      <c r="D22" s="26">
        <f>[6]kqkdq1.2015!$E$23</f>
        <v>5000000</v>
      </c>
      <c r="E22" s="26">
        <f>[6]kqkdq1.2015!$F$23</f>
        <v>5000000</v>
      </c>
      <c r="F22" s="26">
        <f>D22+[4]KQKDq116!$D$22</f>
        <v>10000000</v>
      </c>
      <c r="G22" s="26">
        <f>[2]KQKDq215!$F$22</f>
        <v>10000000</v>
      </c>
    </row>
    <row r="23" spans="1:11" s="19" customFormat="1">
      <c r="A23" s="21" t="s">
        <v>265</v>
      </c>
      <c r="B23" s="21" t="s">
        <v>266</v>
      </c>
      <c r="C23" s="31"/>
      <c r="D23" s="27">
        <f>D21-D22</f>
        <v>90397007</v>
      </c>
      <c r="E23" s="27">
        <f>E21-E22</f>
        <v>23550000</v>
      </c>
      <c r="F23" s="27">
        <f>F21-F22</f>
        <v>88610827</v>
      </c>
      <c r="G23" s="27">
        <f>G21-G22</f>
        <v>241176810</v>
      </c>
    </row>
    <row r="24" spans="1:11" s="19" customFormat="1">
      <c r="A24" s="21" t="s">
        <v>267</v>
      </c>
      <c r="B24" s="21" t="s">
        <v>268</v>
      </c>
      <c r="C24" s="31"/>
      <c r="D24" s="27">
        <f>D20+D23</f>
        <v>13669016777</v>
      </c>
      <c r="E24" s="27">
        <f>E20+E23</f>
        <v>11677586900</v>
      </c>
      <c r="F24" s="27">
        <f>F20+F23</f>
        <v>27602124281</v>
      </c>
      <c r="G24" s="27">
        <f>G20+G23</f>
        <v>18644397011</v>
      </c>
    </row>
    <row r="25" spans="1:11" s="19" customFormat="1">
      <c r="A25" s="20" t="s">
        <v>269</v>
      </c>
      <c r="B25" s="20" t="s">
        <v>270</v>
      </c>
      <c r="C25" s="30">
        <v>19</v>
      </c>
      <c r="D25" s="26">
        <f>[5]bc_q216!$AE$57</f>
        <v>2734803355</v>
      </c>
      <c r="E25" s="26">
        <f>[2]KQKDq215!$D$25</f>
        <v>2569069118</v>
      </c>
      <c r="F25" s="26">
        <f>D25+[4]KQKDq116!$D$25</f>
        <v>5522424855</v>
      </c>
      <c r="G25" s="26">
        <f>[2]KQKDq215!$F$25</f>
        <v>4102867342</v>
      </c>
    </row>
    <row r="26" spans="1:11" s="19" customFormat="1">
      <c r="A26" s="20" t="s">
        <v>271</v>
      </c>
      <c r="B26" s="20" t="s">
        <v>272</v>
      </c>
      <c r="C26" s="30"/>
      <c r="D26" s="26">
        <v>0</v>
      </c>
      <c r="E26" s="26">
        <v>0</v>
      </c>
      <c r="F26" s="26">
        <v>0</v>
      </c>
      <c r="G26" s="26">
        <v>0</v>
      </c>
      <c r="K26" s="35"/>
    </row>
    <row r="27" spans="1:11" s="19" customFormat="1">
      <c r="A27" s="21" t="s">
        <v>273</v>
      </c>
      <c r="B27" s="21" t="s">
        <v>274</v>
      </c>
      <c r="C27" s="31"/>
      <c r="D27" s="27">
        <f>D24-D25</f>
        <v>10934213422</v>
      </c>
      <c r="E27" s="27">
        <f>E24-E25</f>
        <v>9108517782</v>
      </c>
      <c r="F27" s="27">
        <f>F24-F25</f>
        <v>22079699426</v>
      </c>
      <c r="G27" s="27">
        <f>G24-G25</f>
        <v>14541529669</v>
      </c>
      <c r="K27" s="36"/>
    </row>
    <row r="28" spans="1:11" s="19" customFormat="1">
      <c r="A28" s="20" t="s">
        <v>275</v>
      </c>
      <c r="B28" s="20" t="s">
        <v>276</v>
      </c>
      <c r="C28" s="30"/>
      <c r="D28" s="26">
        <v>0</v>
      </c>
      <c r="E28" s="26">
        <v>0</v>
      </c>
      <c r="F28" s="26">
        <v>0</v>
      </c>
      <c r="G28" s="26">
        <v>0</v>
      </c>
    </row>
    <row r="29" spans="1:11" s="19" customFormat="1">
      <c r="A29" s="20" t="s">
        <v>277</v>
      </c>
      <c r="B29" s="20" t="s">
        <v>278</v>
      </c>
      <c r="C29" s="30"/>
      <c r="D29" s="26">
        <v>0</v>
      </c>
      <c r="E29" s="26">
        <v>0</v>
      </c>
      <c r="F29" s="26">
        <v>0</v>
      </c>
      <c r="G29" s="26">
        <v>0</v>
      </c>
    </row>
    <row r="30" spans="1:11" s="19" customFormat="1">
      <c r="A30" s="20" t="s">
        <v>279</v>
      </c>
      <c r="B30" s="20" t="s">
        <v>280</v>
      </c>
      <c r="C30" s="30">
        <v>20</v>
      </c>
      <c r="D30" s="26">
        <f>D27/4249901</f>
        <v>2572.8160307734229</v>
      </c>
      <c r="E30" s="26">
        <f>E27/4249901</f>
        <v>2143.230579253493</v>
      </c>
      <c r="F30" s="26">
        <f>F27/4249901</f>
        <v>5195.3444153169685</v>
      </c>
      <c r="G30" s="26">
        <f>G27/4249901</f>
        <v>3421.6160962337713</v>
      </c>
    </row>
    <row r="31" spans="1:11" s="19" customFormat="1">
      <c r="A31" s="22" t="s">
        <v>281</v>
      </c>
      <c r="B31" s="22" t="s">
        <v>282</v>
      </c>
      <c r="C31" s="22"/>
      <c r="D31" s="28">
        <v>0</v>
      </c>
      <c r="E31" s="28">
        <v>0</v>
      </c>
      <c r="F31" s="28">
        <v>0</v>
      </c>
      <c r="G31" s="28">
        <v>0</v>
      </c>
    </row>
    <row r="32" spans="1:11" s="19" customFormat="1"/>
    <row r="33" spans="1:7" s="19" customFormat="1">
      <c r="E33" s="40" t="s">
        <v>340</v>
      </c>
      <c r="F33" s="44"/>
      <c r="G33" s="44"/>
    </row>
    <row r="34" spans="1:7" s="19" customFormat="1"/>
    <row r="35" spans="1:7" s="19" customFormat="1">
      <c r="A35" s="44" t="s">
        <v>288</v>
      </c>
      <c r="B35" s="44"/>
      <c r="C35" s="44"/>
      <c r="D35" s="44"/>
      <c r="E35" s="44" t="s">
        <v>287</v>
      </c>
      <c r="F35" s="44"/>
      <c r="G35" s="44"/>
    </row>
  </sheetData>
  <mergeCells count="10">
    <mergeCell ref="E33:G33"/>
    <mergeCell ref="E35:G35"/>
    <mergeCell ref="A35:D35"/>
    <mergeCell ref="A1:B1"/>
    <mergeCell ref="A2:B2"/>
    <mergeCell ref="A3:B3"/>
    <mergeCell ref="E1:G1"/>
    <mergeCell ref="E2:G2"/>
    <mergeCell ref="E4:G4"/>
    <mergeCell ref="A5:G5"/>
  </mergeCells>
  <pageMargins left="0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0"/>
  <sheetViews>
    <sheetView topLeftCell="A94" workbookViewId="0">
      <selection activeCell="D127" sqref="D127"/>
    </sheetView>
  </sheetViews>
  <sheetFormatPr defaultRowHeight="12"/>
  <cols>
    <col min="1" max="1" width="42.140625" customWidth="1"/>
    <col min="2" max="2" width="4.85546875" customWidth="1"/>
    <col min="3" max="3" width="7" style="7" customWidth="1"/>
    <col min="4" max="4" width="18.28515625" style="9" customWidth="1"/>
    <col min="5" max="5" width="18.7109375" style="9" customWidth="1"/>
  </cols>
  <sheetData>
    <row r="1" spans="1:5">
      <c r="A1" s="41" t="s">
        <v>227</v>
      </c>
      <c r="B1" s="42"/>
      <c r="C1" s="40" t="s">
        <v>0</v>
      </c>
      <c r="D1" s="40"/>
      <c r="E1" s="40"/>
    </row>
    <row r="2" spans="1:5">
      <c r="A2" s="42" t="s">
        <v>228</v>
      </c>
      <c r="B2" s="42"/>
      <c r="C2" s="40" t="s">
        <v>344</v>
      </c>
      <c r="D2" s="40"/>
      <c r="E2" s="40"/>
    </row>
    <row r="3" spans="1:5" ht="12.75">
      <c r="A3" s="48" t="s">
        <v>229</v>
      </c>
      <c r="B3" s="42"/>
    </row>
    <row r="4" spans="1:5">
      <c r="C4" s="40" t="s">
        <v>231</v>
      </c>
      <c r="D4" s="40"/>
      <c r="E4" s="40"/>
    </row>
    <row r="5" spans="1:5" ht="20.100000000000001" customHeight="1">
      <c r="A5" s="43" t="s">
        <v>230</v>
      </c>
      <c r="B5" s="43"/>
      <c r="C5" s="43"/>
      <c r="D5" s="43"/>
      <c r="E5" s="43"/>
    </row>
    <row r="6" spans="1:5">
      <c r="A6" s="40" t="s">
        <v>345</v>
      </c>
      <c r="B6" s="40"/>
      <c r="C6" s="40"/>
      <c r="D6" s="40"/>
      <c r="E6" s="40"/>
    </row>
    <row r="8" spans="1:5" ht="36">
      <c r="A8" s="6" t="s">
        <v>1</v>
      </c>
      <c r="B8" s="6" t="s">
        <v>2</v>
      </c>
      <c r="C8" s="6" t="s">
        <v>3</v>
      </c>
      <c r="D8" s="10" t="s">
        <v>4</v>
      </c>
      <c r="E8" s="10" t="s">
        <v>5</v>
      </c>
    </row>
    <row r="9" spans="1:5">
      <c r="A9" s="5" t="s">
        <v>6</v>
      </c>
      <c r="B9" s="5"/>
      <c r="C9" s="15"/>
      <c r="D9" s="11" t="s">
        <v>7</v>
      </c>
      <c r="E9" s="11" t="s">
        <v>7</v>
      </c>
    </row>
    <row r="10" spans="1:5">
      <c r="A10" s="2" t="s">
        <v>8</v>
      </c>
      <c r="B10" s="2" t="s">
        <v>9</v>
      </c>
      <c r="C10" s="16"/>
      <c r="D10" s="12">
        <f>D11+D18+D27+D30</f>
        <v>88353074056</v>
      </c>
      <c r="E10" s="12">
        <f>E11+E18+E27+E30</f>
        <v>83619990080</v>
      </c>
    </row>
    <row r="11" spans="1:5">
      <c r="A11" s="2" t="s">
        <v>10</v>
      </c>
      <c r="B11" s="2" t="s">
        <v>11</v>
      </c>
      <c r="C11" s="16">
        <v>3</v>
      </c>
      <c r="D11" s="12">
        <f>D12+D13</f>
        <v>30253748261</v>
      </c>
      <c r="E11" s="12">
        <f>E12+E13</f>
        <v>20297536617</v>
      </c>
    </row>
    <row r="12" spans="1:5">
      <c r="A12" s="3" t="s">
        <v>12</v>
      </c>
      <c r="B12" s="3" t="s">
        <v>13</v>
      </c>
      <c r="C12" s="17"/>
      <c r="D12" s="13">
        <f>[1]BC_1216!$CP$2+[1]BC_1216!$CP$3</f>
        <v>8253748261</v>
      </c>
      <c r="E12" s="13">
        <v>10297536617</v>
      </c>
    </row>
    <row r="13" spans="1:5">
      <c r="A13" s="3" t="s">
        <v>14</v>
      </c>
      <c r="B13" s="3" t="s">
        <v>15</v>
      </c>
      <c r="C13" s="17"/>
      <c r="D13" s="13">
        <f>[1]BC_1216!$CP$6</f>
        <v>22000000000</v>
      </c>
      <c r="E13" s="13">
        <v>10000000000</v>
      </c>
    </row>
    <row r="14" spans="1:5">
      <c r="A14" s="2" t="s">
        <v>16</v>
      </c>
      <c r="B14" s="2" t="s">
        <v>17</v>
      </c>
      <c r="C14" s="16"/>
      <c r="D14" s="12">
        <v>0</v>
      </c>
      <c r="E14" s="12">
        <v>0</v>
      </c>
    </row>
    <row r="15" spans="1:5">
      <c r="A15" s="3" t="s">
        <v>18</v>
      </c>
      <c r="B15" s="3" t="s">
        <v>19</v>
      </c>
      <c r="C15" s="17"/>
      <c r="D15" s="13">
        <v>0</v>
      </c>
      <c r="E15" s="13">
        <v>0</v>
      </c>
    </row>
    <row r="16" spans="1:5">
      <c r="A16" s="3" t="s">
        <v>20</v>
      </c>
      <c r="B16" s="3" t="s">
        <v>21</v>
      </c>
      <c r="C16" s="17"/>
      <c r="D16" s="13">
        <v>0</v>
      </c>
      <c r="E16" s="13">
        <v>0</v>
      </c>
    </row>
    <row r="17" spans="1:5">
      <c r="A17" s="3" t="s">
        <v>22</v>
      </c>
      <c r="B17" s="3" t="s">
        <v>23</v>
      </c>
      <c r="C17" s="17"/>
      <c r="D17" s="13">
        <v>0</v>
      </c>
      <c r="E17" s="13">
        <v>0</v>
      </c>
    </row>
    <row r="18" spans="1:5">
      <c r="A18" s="2" t="s">
        <v>24</v>
      </c>
      <c r="B18" s="2" t="s">
        <v>25</v>
      </c>
      <c r="C18" s="16"/>
      <c r="D18" s="12">
        <f>SUM(D19:D26)</f>
        <v>22480756973</v>
      </c>
      <c r="E18" s="12">
        <f>SUM(E19:E26)</f>
        <v>28660769570</v>
      </c>
    </row>
    <row r="19" spans="1:5">
      <c r="A19" s="3" t="s">
        <v>26</v>
      </c>
      <c r="B19" s="3" t="s">
        <v>27</v>
      </c>
      <c r="C19" s="17"/>
      <c r="D19" s="13">
        <f>29630708651</f>
        <v>29630708651</v>
      </c>
      <c r="E19" s="13">
        <v>36811356941</v>
      </c>
    </row>
    <row r="20" spans="1:5">
      <c r="A20" s="3" t="s">
        <v>28</v>
      </c>
      <c r="B20" s="3" t="s">
        <v>29</v>
      </c>
      <c r="C20" s="17"/>
      <c r="D20" s="13">
        <v>1362824005</v>
      </c>
      <c r="E20" s="13">
        <v>755580246</v>
      </c>
    </row>
    <row r="21" spans="1:5">
      <c r="A21" s="3" t="s">
        <v>30</v>
      </c>
      <c r="B21" s="3" t="s">
        <v>31</v>
      </c>
      <c r="C21" s="17"/>
      <c r="D21" s="13">
        <v>0</v>
      </c>
      <c r="E21" s="13">
        <v>0</v>
      </c>
    </row>
    <row r="22" spans="1:5">
      <c r="A22" s="3" t="s">
        <v>32</v>
      </c>
      <c r="B22" s="3" t="s">
        <v>33</v>
      </c>
      <c r="C22" s="17"/>
      <c r="D22" s="13">
        <v>0</v>
      </c>
      <c r="E22" s="13">
        <v>0</v>
      </c>
    </row>
    <row r="23" spans="1:5">
      <c r="A23" s="3" t="s">
        <v>34</v>
      </c>
      <c r="B23" s="3" t="s">
        <v>35</v>
      </c>
      <c r="C23" s="17"/>
      <c r="D23" s="13">
        <v>0</v>
      </c>
      <c r="E23" s="13">
        <v>0</v>
      </c>
    </row>
    <row r="24" spans="1:5">
      <c r="A24" s="3" t="s">
        <v>36</v>
      </c>
      <c r="B24" s="3" t="s">
        <v>37</v>
      </c>
      <c r="C24" s="17"/>
      <c r="D24" s="13">
        <f>[1]BC_1216!$CP$10+66961151</f>
        <v>250504548</v>
      </c>
      <c r="E24" s="13">
        <v>416857751</v>
      </c>
    </row>
    <row r="25" spans="1:5">
      <c r="A25" s="3" t="s">
        <v>38</v>
      </c>
      <c r="B25" s="3" t="s">
        <v>39</v>
      </c>
      <c r="C25" s="17"/>
      <c r="D25" s="13">
        <f>-[1]BC_1216!$CQ$23</f>
        <v>-8763280231</v>
      </c>
      <c r="E25" s="13">
        <v>-9323025368</v>
      </c>
    </row>
    <row r="26" spans="1:5">
      <c r="A26" s="3" t="s">
        <v>40</v>
      </c>
      <c r="B26" s="3" t="s">
        <v>41</v>
      </c>
      <c r="C26" s="17"/>
      <c r="D26" s="13">
        <v>0</v>
      </c>
      <c r="E26" s="13">
        <v>0</v>
      </c>
    </row>
    <row r="27" spans="1:5">
      <c r="A27" s="2" t="s">
        <v>42</v>
      </c>
      <c r="B27" s="2" t="s">
        <v>43</v>
      </c>
      <c r="C27" s="16"/>
      <c r="D27" s="12">
        <f>D28+D29</f>
        <v>33791429367</v>
      </c>
      <c r="E27" s="12">
        <f>E28+E29</f>
        <v>32586929940</v>
      </c>
    </row>
    <row r="28" spans="1:5">
      <c r="A28" s="3" t="s">
        <v>44</v>
      </c>
      <c r="B28" s="3" t="s">
        <v>45</v>
      </c>
      <c r="C28" s="17">
        <v>5</v>
      </c>
      <c r="D28" s="13">
        <f>[1]BC_1216!$CP$11+[1]BC_1216!$CP$12+[1]BC_1216!$CP$13+[1]BC_1216!$CP$14+[1]BC_1216!$CP$15+[1]BC_1216!$CP$16+[1]BC_1216!$CP$17+[1]BC_1216!$CP$18+[1]BC_1216!$CP$19</f>
        <v>33791429367</v>
      </c>
      <c r="E28" s="13">
        <v>32586929940</v>
      </c>
    </row>
    <row r="29" spans="1:5">
      <c r="A29" s="3" t="s">
        <v>46</v>
      </c>
      <c r="B29" s="3" t="s">
        <v>47</v>
      </c>
      <c r="C29" s="17"/>
      <c r="D29" s="13">
        <v>0</v>
      </c>
      <c r="E29" s="13">
        <v>0</v>
      </c>
    </row>
    <row r="30" spans="1:5">
      <c r="A30" s="2" t="s">
        <v>48</v>
      </c>
      <c r="B30" s="2" t="s">
        <v>49</v>
      </c>
      <c r="C30" s="16"/>
      <c r="D30" s="12">
        <f>SUM(D31:D35)</f>
        <v>1827139455</v>
      </c>
      <c r="E30" s="12">
        <f>SUM(E31:E35)</f>
        <v>2074753953</v>
      </c>
    </row>
    <row r="31" spans="1:5">
      <c r="A31" s="3" t="s">
        <v>50</v>
      </c>
      <c r="B31" s="3" t="s">
        <v>51</v>
      </c>
      <c r="C31" s="17"/>
      <c r="D31" s="13">
        <v>0</v>
      </c>
      <c r="E31" s="13">
        <v>0</v>
      </c>
    </row>
    <row r="32" spans="1:5">
      <c r="A32" s="3" t="s">
        <v>52</v>
      </c>
      <c r="B32" s="3" t="s">
        <v>53</v>
      </c>
      <c r="C32" s="17"/>
      <c r="D32" s="13">
        <f>[1]BC_1216!$CP$8</f>
        <v>1568865925</v>
      </c>
      <c r="E32" s="13">
        <v>2074753953</v>
      </c>
    </row>
    <row r="33" spans="1:5">
      <c r="A33" s="3" t="s">
        <v>54</v>
      </c>
      <c r="B33" s="3" t="s">
        <v>55</v>
      </c>
      <c r="C33" s="17"/>
      <c r="D33" s="13">
        <f>[1]BC_1216!$CP$33</f>
        <v>258273530</v>
      </c>
      <c r="E33" s="13"/>
    </row>
    <row r="34" spans="1:5">
      <c r="A34" s="3" t="s">
        <v>56</v>
      </c>
      <c r="B34" s="3" t="s">
        <v>57</v>
      </c>
      <c r="C34" s="17"/>
      <c r="D34" s="13">
        <v>0</v>
      </c>
      <c r="E34" s="13">
        <v>0</v>
      </c>
    </row>
    <row r="35" spans="1:5">
      <c r="A35" s="3" t="s">
        <v>58</v>
      </c>
      <c r="B35" s="3" t="s">
        <v>59</v>
      </c>
      <c r="C35" s="17"/>
      <c r="D35" s="13"/>
      <c r="E35" s="13"/>
    </row>
    <row r="36" spans="1:5">
      <c r="A36" s="2" t="s">
        <v>60</v>
      </c>
      <c r="B36" s="2" t="s">
        <v>61</v>
      </c>
      <c r="C36" s="16"/>
      <c r="D36" s="12">
        <f>D37+D45+D55+D58+D61+D67</f>
        <v>50135067785</v>
      </c>
      <c r="E36" s="12">
        <f>E37+E45+E55+E58+E61+E67</f>
        <v>52205545514</v>
      </c>
    </row>
    <row r="37" spans="1:5">
      <c r="A37" s="2" t="s">
        <v>62</v>
      </c>
      <c r="B37" s="2" t="s">
        <v>63</v>
      </c>
      <c r="C37" s="16"/>
      <c r="D37" s="12">
        <v>0</v>
      </c>
      <c r="E37" s="12">
        <v>0</v>
      </c>
    </row>
    <row r="38" spans="1:5">
      <c r="A38" s="3" t="s">
        <v>64</v>
      </c>
      <c r="B38" s="3" t="s">
        <v>65</v>
      </c>
      <c r="C38" s="17"/>
      <c r="D38" s="13">
        <v>0</v>
      </c>
      <c r="E38" s="13">
        <v>0</v>
      </c>
    </row>
    <row r="39" spans="1:5">
      <c r="A39" s="3" t="s">
        <v>66</v>
      </c>
      <c r="B39" s="3" t="s">
        <v>67</v>
      </c>
      <c r="C39" s="17"/>
      <c r="D39" s="13">
        <v>0</v>
      </c>
      <c r="E39" s="13">
        <v>0</v>
      </c>
    </row>
    <row r="40" spans="1:5">
      <c r="A40" s="3" t="s">
        <v>68</v>
      </c>
      <c r="B40" s="3" t="s">
        <v>69</v>
      </c>
      <c r="C40" s="17"/>
      <c r="D40" s="13">
        <v>0</v>
      </c>
      <c r="E40" s="13">
        <v>0</v>
      </c>
    </row>
    <row r="41" spans="1:5">
      <c r="A41" s="3" t="s">
        <v>70</v>
      </c>
      <c r="B41" s="3" t="s">
        <v>71</v>
      </c>
      <c r="C41" s="17"/>
      <c r="D41" s="13">
        <v>0</v>
      </c>
      <c r="E41" s="13">
        <v>0</v>
      </c>
    </row>
    <row r="42" spans="1:5">
      <c r="A42" s="3" t="s">
        <v>72</v>
      </c>
      <c r="B42" s="3" t="s">
        <v>73</v>
      </c>
      <c r="C42" s="17"/>
      <c r="D42" s="13">
        <v>0</v>
      </c>
      <c r="E42" s="13">
        <v>0</v>
      </c>
    </row>
    <row r="43" spans="1:5">
      <c r="A43" s="3" t="s">
        <v>74</v>
      </c>
      <c r="B43" s="3" t="s">
        <v>75</v>
      </c>
      <c r="C43" s="17"/>
      <c r="D43" s="13">
        <v>0</v>
      </c>
      <c r="E43" s="13">
        <v>0</v>
      </c>
    </row>
    <row r="44" spans="1:5">
      <c r="A44" s="3" t="s">
        <v>76</v>
      </c>
      <c r="B44" s="3" t="s">
        <v>77</v>
      </c>
      <c r="C44" s="17"/>
      <c r="D44" s="13">
        <v>0</v>
      </c>
      <c r="E44" s="13">
        <v>0</v>
      </c>
    </row>
    <row r="45" spans="1:5">
      <c r="A45" s="2" t="s">
        <v>78</v>
      </c>
      <c r="B45" s="2" t="s">
        <v>79</v>
      </c>
      <c r="C45" s="16">
        <v>6</v>
      </c>
      <c r="D45" s="12">
        <f>D46+D52+D49</f>
        <v>46241112066</v>
      </c>
      <c r="E45" s="12">
        <f>E46+E52+E49</f>
        <v>39439036564</v>
      </c>
    </row>
    <row r="46" spans="1:5">
      <c r="A46" s="2" t="s">
        <v>80</v>
      </c>
      <c r="B46" s="2" t="s">
        <v>81</v>
      </c>
      <c r="C46" s="16"/>
      <c r="D46" s="12">
        <f>D48+D47</f>
        <v>46241112066</v>
      </c>
      <c r="E46" s="12">
        <f>E48+E47</f>
        <v>39439036564</v>
      </c>
    </row>
    <row r="47" spans="1:5">
      <c r="A47" s="3" t="s">
        <v>82</v>
      </c>
      <c r="B47" s="3" t="s">
        <v>83</v>
      </c>
      <c r="C47" s="17"/>
      <c r="D47" s="13">
        <f>[1]BC_1216!$CP$20</f>
        <v>110500645497</v>
      </c>
      <c r="E47" s="13">
        <v>100217205188</v>
      </c>
    </row>
    <row r="48" spans="1:5">
      <c r="A48" s="3" t="s">
        <v>84</v>
      </c>
      <c r="B48" s="3" t="s">
        <v>85</v>
      </c>
      <c r="C48" s="17"/>
      <c r="D48" s="13">
        <f>-[1]BC_1216!$CQ$22+[1]BC_1216!$CP$21</f>
        <v>-64259533431</v>
      </c>
      <c r="E48" s="13">
        <v>-60778168624</v>
      </c>
    </row>
    <row r="49" spans="1:5">
      <c r="A49" s="2" t="s">
        <v>86</v>
      </c>
      <c r="B49" s="2" t="s">
        <v>87</v>
      </c>
      <c r="C49" s="16"/>
      <c r="D49" s="12">
        <v>0</v>
      </c>
      <c r="E49" s="12">
        <v>0</v>
      </c>
    </row>
    <row r="50" spans="1:5">
      <c r="A50" s="3" t="s">
        <v>82</v>
      </c>
      <c r="B50" s="3" t="s">
        <v>88</v>
      </c>
      <c r="C50" s="17"/>
      <c r="D50" s="13">
        <v>0</v>
      </c>
      <c r="E50" s="13">
        <v>0</v>
      </c>
    </row>
    <row r="51" spans="1:5">
      <c r="A51" s="3" t="s">
        <v>84</v>
      </c>
      <c r="B51" s="3" t="s">
        <v>89</v>
      </c>
      <c r="C51" s="17"/>
      <c r="D51" s="13">
        <v>0</v>
      </c>
      <c r="E51" s="13">
        <v>0</v>
      </c>
    </row>
    <row r="52" spans="1:5">
      <c r="A52" s="2" t="s">
        <v>90</v>
      </c>
      <c r="B52" s="2" t="s">
        <v>91</v>
      </c>
      <c r="C52" s="16">
        <v>7</v>
      </c>
      <c r="D52" s="12">
        <f>D53+D54</f>
        <v>0</v>
      </c>
      <c r="E52" s="12"/>
    </row>
    <row r="53" spans="1:5">
      <c r="A53" s="3" t="s">
        <v>82</v>
      </c>
      <c r="B53" s="3" t="s">
        <v>92</v>
      </c>
      <c r="C53" s="17"/>
      <c r="D53" s="13">
        <f>[6]CDKTQ1.2015!$F$45</f>
        <v>267135000</v>
      </c>
      <c r="E53" s="13">
        <v>267135000</v>
      </c>
    </row>
    <row r="54" spans="1:5">
      <c r="A54" s="3" t="s">
        <v>84</v>
      </c>
      <c r="B54" s="3" t="s">
        <v>93</v>
      </c>
      <c r="C54" s="17"/>
      <c r="D54" s="13">
        <f>[6]CDKTQ1.2015!$F$46</f>
        <v>-267135000</v>
      </c>
      <c r="E54" s="13">
        <v>-267135000</v>
      </c>
    </row>
    <row r="55" spans="1:5">
      <c r="A55" s="2" t="s">
        <v>94</v>
      </c>
      <c r="B55" s="2" t="s">
        <v>95</v>
      </c>
      <c r="C55" s="16"/>
      <c r="D55" s="12">
        <v>0</v>
      </c>
      <c r="E55" s="12">
        <v>0</v>
      </c>
    </row>
    <row r="56" spans="1:5">
      <c r="A56" s="3" t="s">
        <v>82</v>
      </c>
      <c r="B56" s="3" t="s">
        <v>96</v>
      </c>
      <c r="C56" s="17"/>
      <c r="D56" s="13">
        <v>0</v>
      </c>
      <c r="E56" s="13">
        <v>0</v>
      </c>
    </row>
    <row r="57" spans="1:5">
      <c r="A57" s="3" t="s">
        <v>84</v>
      </c>
      <c r="B57" s="3" t="s">
        <v>97</v>
      </c>
      <c r="C57" s="17"/>
      <c r="D57" s="13">
        <v>0</v>
      </c>
      <c r="E57" s="13">
        <v>0</v>
      </c>
    </row>
    <row r="58" spans="1:5">
      <c r="A58" s="2" t="s">
        <v>98</v>
      </c>
      <c r="B58" s="2" t="s">
        <v>99</v>
      </c>
      <c r="C58" s="16"/>
      <c r="D58" s="12">
        <v>0</v>
      </c>
      <c r="E58" s="12">
        <f>E60</f>
        <v>8703091201</v>
      </c>
    </row>
    <row r="59" spans="1:5">
      <c r="A59" s="3" t="s">
        <v>100</v>
      </c>
      <c r="B59" s="3" t="s">
        <v>101</v>
      </c>
      <c r="C59" s="17"/>
      <c r="D59" s="13">
        <v>0</v>
      </c>
      <c r="E59" s="13">
        <v>0</v>
      </c>
    </row>
    <row r="60" spans="1:5">
      <c r="A60" s="3" t="s">
        <v>102</v>
      </c>
      <c r="B60" s="3" t="s">
        <v>103</v>
      </c>
      <c r="C60" s="17"/>
      <c r="D60" s="13">
        <v>0</v>
      </c>
      <c r="E60" s="13">
        <v>8703091201</v>
      </c>
    </row>
    <row r="61" spans="1:5">
      <c r="A61" s="2" t="s">
        <v>104</v>
      </c>
      <c r="B61" s="2" t="s">
        <v>105</v>
      </c>
      <c r="C61" s="16"/>
      <c r="D61" s="12">
        <v>0</v>
      </c>
      <c r="E61" s="12">
        <v>0</v>
      </c>
    </row>
    <row r="62" spans="1:5">
      <c r="A62" s="3" t="s">
        <v>106</v>
      </c>
      <c r="B62" s="3" t="s">
        <v>107</v>
      </c>
      <c r="C62" s="17"/>
      <c r="D62" s="13">
        <v>0</v>
      </c>
      <c r="E62" s="13">
        <v>0</v>
      </c>
    </row>
    <row r="63" spans="1:5">
      <c r="A63" s="3" t="s">
        <v>108</v>
      </c>
      <c r="B63" s="3" t="s">
        <v>109</v>
      </c>
      <c r="C63" s="17"/>
      <c r="D63" s="13">
        <v>0</v>
      </c>
      <c r="E63" s="13">
        <v>0</v>
      </c>
    </row>
    <row r="64" spans="1:5">
      <c r="A64" s="3" t="s">
        <v>110</v>
      </c>
      <c r="B64" s="3" t="s">
        <v>111</v>
      </c>
      <c r="C64" s="17"/>
      <c r="D64" s="13">
        <v>0</v>
      </c>
      <c r="E64" s="13">
        <v>0</v>
      </c>
    </row>
    <row r="65" spans="1:5">
      <c r="A65" s="3" t="s">
        <v>112</v>
      </c>
      <c r="B65" s="3" t="s">
        <v>113</v>
      </c>
      <c r="C65" s="17"/>
      <c r="D65" s="13">
        <v>0</v>
      </c>
      <c r="E65" s="13">
        <v>0</v>
      </c>
    </row>
    <row r="66" spans="1:5">
      <c r="A66" s="3" t="s">
        <v>114</v>
      </c>
      <c r="B66" s="3" t="s">
        <v>115</v>
      </c>
      <c r="C66" s="17"/>
      <c r="D66" s="13">
        <v>0</v>
      </c>
      <c r="E66" s="13">
        <v>0</v>
      </c>
    </row>
    <row r="67" spans="1:5">
      <c r="A67" s="2" t="s">
        <v>116</v>
      </c>
      <c r="B67" s="2" t="s">
        <v>117</v>
      </c>
      <c r="C67" s="16"/>
      <c r="D67" s="12">
        <f>SUM(D68:D72)</f>
        <v>3893955719</v>
      </c>
      <c r="E67" s="12">
        <f>SUM(E68:E72)</f>
        <v>4063417749</v>
      </c>
    </row>
    <row r="68" spans="1:5">
      <c r="A68" s="3" t="s">
        <v>118</v>
      </c>
      <c r="B68" s="3" t="s">
        <v>119</v>
      </c>
      <c r="C68" s="17"/>
      <c r="D68" s="13">
        <f>[1]BC_1216!$CP$26</f>
        <v>3893955719</v>
      </c>
      <c r="E68" s="13">
        <v>4063417749</v>
      </c>
    </row>
    <row r="69" spans="1:5">
      <c r="A69" s="3" t="s">
        <v>120</v>
      </c>
      <c r="B69" s="3" t="s">
        <v>121</v>
      </c>
      <c r="C69" s="17"/>
      <c r="D69" s="13">
        <v>0</v>
      </c>
      <c r="E69" s="13">
        <v>0</v>
      </c>
    </row>
    <row r="70" spans="1:5">
      <c r="A70" s="3" t="s">
        <v>122</v>
      </c>
      <c r="B70" s="3" t="s">
        <v>123</v>
      </c>
      <c r="C70" s="17"/>
      <c r="D70" s="13">
        <v>0</v>
      </c>
      <c r="E70" s="13">
        <v>0</v>
      </c>
    </row>
    <row r="71" spans="1:5">
      <c r="A71" s="3" t="s">
        <v>124</v>
      </c>
      <c r="B71" s="3" t="s">
        <v>125</v>
      </c>
      <c r="C71" s="17"/>
      <c r="D71" s="13">
        <v>0</v>
      </c>
      <c r="E71" s="13">
        <v>0</v>
      </c>
    </row>
    <row r="72" spans="1:5">
      <c r="A72" s="3" t="s">
        <v>126</v>
      </c>
      <c r="B72" s="3" t="s">
        <v>127</v>
      </c>
      <c r="C72" s="17"/>
      <c r="D72" s="13">
        <v>0</v>
      </c>
      <c r="E72" s="13">
        <v>0</v>
      </c>
    </row>
    <row r="73" spans="1:5">
      <c r="A73" s="2" t="s">
        <v>128</v>
      </c>
      <c r="B73" s="2" t="s">
        <v>129</v>
      </c>
      <c r="C73" s="16"/>
      <c r="D73" s="12">
        <f>D10+D36</f>
        <v>138488141841</v>
      </c>
      <c r="E73" s="12">
        <f>E10+E36</f>
        <v>135825535594</v>
      </c>
    </row>
    <row r="74" spans="1:5">
      <c r="A74" s="2" t="s">
        <v>130</v>
      </c>
      <c r="B74" s="2"/>
      <c r="C74" s="16"/>
      <c r="D74" s="12"/>
      <c r="E74" s="12" t="s">
        <v>7</v>
      </c>
    </row>
    <row r="75" spans="1:5">
      <c r="A75" s="2" t="s">
        <v>131</v>
      </c>
      <c r="B75" s="2" t="s">
        <v>132</v>
      </c>
      <c r="C75" s="16"/>
      <c r="D75" s="12">
        <f>D76+D91</f>
        <v>38618210085</v>
      </c>
      <c r="E75" s="12">
        <f>E76+E91</f>
        <v>46555550764</v>
      </c>
    </row>
    <row r="76" spans="1:5">
      <c r="A76" s="2" t="s">
        <v>133</v>
      </c>
      <c r="B76" s="2" t="s">
        <v>134</v>
      </c>
      <c r="C76" s="16"/>
      <c r="D76" s="12">
        <f>SUM(D77:D90)</f>
        <v>38618210085</v>
      </c>
      <c r="E76" s="12">
        <f>SUM(E77:E90)</f>
        <v>46555550764</v>
      </c>
    </row>
    <row r="77" spans="1:5">
      <c r="A77" s="3" t="s">
        <v>135</v>
      </c>
      <c r="B77" s="8">
        <v>311</v>
      </c>
      <c r="C77" s="17"/>
      <c r="D77" s="13">
        <v>25443674275</v>
      </c>
      <c r="E77" s="13">
        <v>32837416503</v>
      </c>
    </row>
    <row r="78" spans="1:5">
      <c r="A78" s="3" t="s">
        <v>136</v>
      </c>
      <c r="B78" s="8">
        <v>312</v>
      </c>
      <c r="C78" s="17"/>
      <c r="D78" s="13">
        <v>297602152</v>
      </c>
      <c r="E78" s="13">
        <v>1885690529</v>
      </c>
    </row>
    <row r="79" spans="1:5">
      <c r="A79" s="3" t="s">
        <v>137</v>
      </c>
      <c r="B79" s="8">
        <v>313</v>
      </c>
      <c r="C79" s="17">
        <v>11</v>
      </c>
      <c r="D79" s="13">
        <f>[1]BC_1216!$CQ$31</f>
        <v>2734803355</v>
      </c>
      <c r="E79" s="13">
        <v>3052819298</v>
      </c>
    </row>
    <row r="80" spans="1:5">
      <c r="A80" s="3" t="s">
        <v>138</v>
      </c>
      <c r="B80" s="8">
        <v>314</v>
      </c>
      <c r="C80" s="17"/>
      <c r="D80" s="13">
        <f>[1]BC_1216!$CQ$36</f>
        <v>5366115792</v>
      </c>
      <c r="E80" s="13">
        <v>4218793522</v>
      </c>
    </row>
    <row r="81" spans="1:5">
      <c r="A81" s="3" t="s">
        <v>139</v>
      </c>
      <c r="B81" s="8">
        <v>315</v>
      </c>
      <c r="C81" s="17"/>
      <c r="D81" s="13">
        <f>[1]BC_1216!$CQ$37</f>
        <v>1927477380</v>
      </c>
      <c r="E81" s="13"/>
    </row>
    <row r="82" spans="1:5">
      <c r="A82" s="3" t="s">
        <v>140</v>
      </c>
      <c r="B82" s="8">
        <v>316</v>
      </c>
      <c r="C82" s="17"/>
      <c r="D82" s="13">
        <v>0</v>
      </c>
      <c r="E82" s="13">
        <v>0</v>
      </c>
    </row>
    <row r="83" spans="1:5">
      <c r="A83" s="3" t="s">
        <v>141</v>
      </c>
      <c r="B83" s="8">
        <v>317</v>
      </c>
      <c r="C83" s="17"/>
      <c r="D83" s="13">
        <v>0</v>
      </c>
      <c r="E83" s="13">
        <v>0</v>
      </c>
    </row>
    <row r="84" spans="1:5">
      <c r="A84" s="3" t="s">
        <v>142</v>
      </c>
      <c r="B84" s="8">
        <v>318</v>
      </c>
      <c r="C84" s="17"/>
      <c r="D84" s="13">
        <v>0</v>
      </c>
      <c r="E84" s="13">
        <v>0</v>
      </c>
    </row>
    <row r="85" spans="1:5">
      <c r="A85" s="3" t="s">
        <v>143</v>
      </c>
      <c r="B85" s="8">
        <v>319</v>
      </c>
      <c r="C85" s="17">
        <v>12</v>
      </c>
      <c r="D85" s="13">
        <f>[1]BC_1216!$CQ$38+[1]BC_1216!$CQ$39+[1]BC_1216!$CQ$40+[1]BC_1216!$CQ$41+[1]BC_1216!$CQ$42+164626294</f>
        <v>2229852338</v>
      </c>
      <c r="E85" s="13">
        <v>2170766119</v>
      </c>
    </row>
    <row r="86" spans="1:5" s="34" customFormat="1">
      <c r="A86" s="3" t="s">
        <v>144</v>
      </c>
      <c r="B86" s="8">
        <v>320</v>
      </c>
      <c r="C86" s="17">
        <v>10</v>
      </c>
      <c r="D86" s="13"/>
      <c r="E86" s="13">
        <v>2280000000</v>
      </c>
    </row>
    <row r="87" spans="1:5">
      <c r="A87" s="3" t="s">
        <v>145</v>
      </c>
      <c r="B87" s="8" t="s">
        <v>146</v>
      </c>
      <c r="C87" s="17"/>
      <c r="D87" s="13">
        <v>0</v>
      </c>
      <c r="E87" s="13">
        <v>0</v>
      </c>
    </row>
    <row r="88" spans="1:5">
      <c r="A88" s="3" t="s">
        <v>147</v>
      </c>
      <c r="B88" s="8" t="s">
        <v>148</v>
      </c>
      <c r="C88" s="17"/>
      <c r="D88" s="13">
        <f>[1]BC_1216!$CQ$47</f>
        <v>618684793</v>
      </c>
      <c r="E88" s="13">
        <v>110064793</v>
      </c>
    </row>
    <row r="89" spans="1:5">
      <c r="A89" s="3" t="s">
        <v>149</v>
      </c>
      <c r="B89" s="8" t="s">
        <v>150</v>
      </c>
      <c r="C89" s="17"/>
      <c r="D89" s="13">
        <v>0</v>
      </c>
      <c r="E89" s="13">
        <v>0</v>
      </c>
    </row>
    <row r="90" spans="1:5">
      <c r="A90" s="3" t="s">
        <v>151</v>
      </c>
      <c r="B90" s="8" t="s">
        <v>152</v>
      </c>
      <c r="C90" s="17"/>
      <c r="D90" s="13">
        <v>0</v>
      </c>
      <c r="E90" s="13">
        <v>0</v>
      </c>
    </row>
    <row r="91" spans="1:5">
      <c r="A91" s="2" t="s">
        <v>153</v>
      </c>
      <c r="B91" s="2" t="s">
        <v>154</v>
      </c>
      <c r="C91" s="16"/>
      <c r="D91" s="12">
        <v>0</v>
      </c>
      <c r="E91" s="12">
        <v>0</v>
      </c>
    </row>
    <row r="92" spans="1:5">
      <c r="A92" s="3" t="s">
        <v>155</v>
      </c>
      <c r="B92" s="3" t="s">
        <v>156</v>
      </c>
      <c r="C92" s="17"/>
      <c r="D92" s="13">
        <v>0</v>
      </c>
      <c r="E92" s="13">
        <v>0</v>
      </c>
    </row>
    <row r="93" spans="1:5">
      <c r="A93" s="3" t="s">
        <v>157</v>
      </c>
      <c r="B93" s="3" t="s">
        <v>158</v>
      </c>
      <c r="C93" s="17"/>
      <c r="D93" s="13">
        <v>0</v>
      </c>
      <c r="E93" s="13">
        <v>0</v>
      </c>
    </row>
    <row r="94" spans="1:5">
      <c r="A94" s="3" t="s">
        <v>159</v>
      </c>
      <c r="B94" s="3" t="s">
        <v>160</v>
      </c>
      <c r="C94" s="17"/>
      <c r="D94" s="13">
        <v>0</v>
      </c>
      <c r="E94" s="13">
        <v>0</v>
      </c>
    </row>
    <row r="95" spans="1:5">
      <c r="A95" s="3" t="s">
        <v>161</v>
      </c>
      <c r="B95" s="3" t="s">
        <v>162</v>
      </c>
      <c r="C95" s="17"/>
      <c r="D95" s="13">
        <v>0</v>
      </c>
      <c r="E95" s="13">
        <v>0</v>
      </c>
    </row>
    <row r="96" spans="1:5">
      <c r="A96" s="3" t="s">
        <v>163</v>
      </c>
      <c r="B96" s="3" t="s">
        <v>164</v>
      </c>
      <c r="C96" s="17"/>
      <c r="D96" s="13">
        <v>0</v>
      </c>
      <c r="E96" s="13">
        <v>0</v>
      </c>
    </row>
    <row r="97" spans="1:5">
      <c r="A97" s="3" t="s">
        <v>165</v>
      </c>
      <c r="B97" s="3" t="s">
        <v>166</v>
      </c>
      <c r="C97" s="17"/>
      <c r="D97" s="13">
        <v>0</v>
      </c>
      <c r="E97" s="13">
        <v>0</v>
      </c>
    </row>
    <row r="98" spans="1:5">
      <c r="A98" s="3" t="s">
        <v>167</v>
      </c>
      <c r="B98" s="3" t="s">
        <v>168</v>
      </c>
      <c r="C98" s="17"/>
      <c r="D98" s="13">
        <v>0</v>
      </c>
      <c r="E98" s="13">
        <v>0</v>
      </c>
    </row>
    <row r="99" spans="1:5">
      <c r="A99" s="3" t="s">
        <v>169</v>
      </c>
      <c r="B99" s="3" t="s">
        <v>170</v>
      </c>
      <c r="C99" s="17"/>
      <c r="D99" s="13">
        <v>0</v>
      </c>
      <c r="E99" s="13">
        <v>0</v>
      </c>
    </row>
    <row r="100" spans="1:5">
      <c r="A100" s="3" t="s">
        <v>171</v>
      </c>
      <c r="B100" s="3" t="s">
        <v>172</v>
      </c>
      <c r="C100" s="17"/>
      <c r="D100" s="13">
        <v>0</v>
      </c>
      <c r="E100" s="13">
        <v>0</v>
      </c>
    </row>
    <row r="101" spans="1:5">
      <c r="A101" s="3" t="s">
        <v>173</v>
      </c>
      <c r="B101" s="3" t="s">
        <v>174</v>
      </c>
      <c r="C101" s="17"/>
      <c r="D101" s="13">
        <v>0</v>
      </c>
      <c r="E101" s="13">
        <v>0</v>
      </c>
    </row>
    <row r="102" spans="1:5">
      <c r="A102" s="3" t="s">
        <v>175</v>
      </c>
      <c r="B102" s="3" t="s">
        <v>176</v>
      </c>
      <c r="C102" s="17"/>
      <c r="D102" s="13">
        <v>0</v>
      </c>
      <c r="E102" s="13">
        <v>0</v>
      </c>
    </row>
    <row r="103" spans="1:5">
      <c r="A103" s="3" t="s">
        <v>177</v>
      </c>
      <c r="B103" s="3" t="s">
        <v>178</v>
      </c>
      <c r="C103" s="17"/>
      <c r="D103" s="13">
        <v>0</v>
      </c>
      <c r="E103" s="13">
        <v>0</v>
      </c>
    </row>
    <row r="104" spans="1:5">
      <c r="A104" s="3" t="s">
        <v>179</v>
      </c>
      <c r="B104" s="3" t="s">
        <v>180</v>
      </c>
      <c r="C104" s="17"/>
      <c r="D104" s="13">
        <v>0</v>
      </c>
      <c r="E104" s="13">
        <v>0</v>
      </c>
    </row>
    <row r="105" spans="1:5">
      <c r="A105" s="2" t="s">
        <v>181</v>
      </c>
      <c r="B105" s="2" t="s">
        <v>182</v>
      </c>
      <c r="C105" s="16"/>
      <c r="D105" s="12">
        <f>D106+D124</f>
        <v>99869931756</v>
      </c>
      <c r="E105" s="12">
        <f>E106+E124</f>
        <v>89269984830</v>
      </c>
    </row>
    <row r="106" spans="1:5">
      <c r="A106" s="2" t="s">
        <v>183</v>
      </c>
      <c r="B106" s="2" t="s">
        <v>184</v>
      </c>
      <c r="C106" s="16"/>
      <c r="D106" s="12">
        <f>D107+D110+D111+D112+D113+D114+D115+D116+D117+D118+D119+D122+D123</f>
        <v>99869931756</v>
      </c>
      <c r="E106" s="12">
        <f>E107+E110+E111+E112+E113+E114+E115+E116+E117+E118+E119+E122+E123</f>
        <v>89269984830</v>
      </c>
    </row>
    <row r="107" spans="1:5">
      <c r="A107" s="2" t="s">
        <v>185</v>
      </c>
      <c r="B107" s="2" t="s">
        <v>186</v>
      </c>
      <c r="C107" s="16"/>
      <c r="D107" s="12">
        <f>D108+D109</f>
        <v>42499010000</v>
      </c>
      <c r="E107" s="12">
        <f>E108+E109</f>
        <v>42499010000</v>
      </c>
    </row>
    <row r="108" spans="1:5">
      <c r="A108" s="3" t="s">
        <v>187</v>
      </c>
      <c r="B108" s="3" t="s">
        <v>188</v>
      </c>
      <c r="C108" s="17"/>
      <c r="D108" s="13">
        <f>[6]CDKTQ1.2015!$F$92</f>
        <v>42499010000</v>
      </c>
      <c r="E108" s="13">
        <f>[6]CDKTQ1.2015!$F$92</f>
        <v>42499010000</v>
      </c>
    </row>
    <row r="109" spans="1:5">
      <c r="A109" s="3" t="s">
        <v>189</v>
      </c>
      <c r="B109" s="3" t="s">
        <v>190</v>
      </c>
      <c r="C109" s="17"/>
      <c r="D109" s="13">
        <v>0</v>
      </c>
      <c r="E109" s="13">
        <v>0</v>
      </c>
    </row>
    <row r="110" spans="1:5">
      <c r="A110" s="3" t="s">
        <v>191</v>
      </c>
      <c r="B110" s="3" t="s">
        <v>192</v>
      </c>
      <c r="C110" s="17"/>
      <c r="D110" s="13">
        <f>[6]CDKTQ1.2015!$F$95</f>
        <v>683890000</v>
      </c>
      <c r="E110" s="13">
        <f>D110</f>
        <v>683890000</v>
      </c>
    </row>
    <row r="111" spans="1:5">
      <c r="A111" s="3" t="s">
        <v>193</v>
      </c>
      <c r="B111" s="3" t="s">
        <v>194</v>
      </c>
      <c r="C111" s="17"/>
      <c r="D111" s="13">
        <v>0</v>
      </c>
      <c r="E111" s="13">
        <v>0</v>
      </c>
    </row>
    <row r="112" spans="1:5">
      <c r="A112" s="3" t="s">
        <v>195</v>
      </c>
      <c r="B112" s="3" t="s">
        <v>196</v>
      </c>
      <c r="C112" s="17"/>
      <c r="D112" s="13">
        <v>0</v>
      </c>
      <c r="E112" s="13">
        <v>0</v>
      </c>
    </row>
    <row r="113" spans="1:5">
      <c r="A113" s="3" t="s">
        <v>197</v>
      </c>
      <c r="B113" s="3" t="s">
        <v>198</v>
      </c>
      <c r="C113" s="17"/>
      <c r="D113" s="13">
        <v>0</v>
      </c>
      <c r="E113" s="13">
        <v>0</v>
      </c>
    </row>
    <row r="114" spans="1:5">
      <c r="A114" s="3" t="s">
        <v>199</v>
      </c>
      <c r="B114" s="3" t="s">
        <v>200</v>
      </c>
      <c r="C114" s="17"/>
      <c r="D114" s="13">
        <v>0</v>
      </c>
      <c r="E114" s="13">
        <v>0</v>
      </c>
    </row>
    <row r="115" spans="1:5">
      <c r="A115" s="3" t="s">
        <v>201</v>
      </c>
      <c r="B115" s="3" t="s">
        <v>202</v>
      </c>
      <c r="C115" s="17"/>
      <c r="D115" s="13">
        <v>0</v>
      </c>
      <c r="E115" s="13">
        <v>0</v>
      </c>
    </row>
    <row r="116" spans="1:5">
      <c r="A116" s="3" t="s">
        <v>203</v>
      </c>
      <c r="B116" s="3" t="s">
        <v>204</v>
      </c>
      <c r="C116" s="17"/>
      <c r="D116" s="13">
        <f>[1]BC_1216!$CQ$54</f>
        <v>4249000000</v>
      </c>
      <c r="E116" s="13">
        <v>4095000000</v>
      </c>
    </row>
    <row r="117" spans="1:5">
      <c r="A117" s="3" t="s">
        <v>205</v>
      </c>
      <c r="B117" s="3" t="s">
        <v>206</v>
      </c>
      <c r="C117" s="17"/>
      <c r="D117" s="13">
        <v>0</v>
      </c>
      <c r="E117" s="13">
        <v>0</v>
      </c>
    </row>
    <row r="118" spans="1:5">
      <c r="A118" s="3" t="s">
        <v>207</v>
      </c>
      <c r="B118" s="3" t="s">
        <v>208</v>
      </c>
      <c r="C118" s="17"/>
      <c r="D118" s="13"/>
      <c r="E118" s="13"/>
    </row>
    <row r="119" spans="1:5">
      <c r="A119" s="2" t="s">
        <v>209</v>
      </c>
      <c r="B119" s="2" t="s">
        <v>210</v>
      </c>
      <c r="C119" s="16"/>
      <c r="D119" s="12">
        <f>D120+D121</f>
        <v>52438031756</v>
      </c>
      <c r="E119" s="12">
        <f>E120+E121</f>
        <v>41992084830</v>
      </c>
    </row>
    <row r="120" spans="1:5">
      <c r="A120" s="3" t="s">
        <v>211</v>
      </c>
      <c r="B120" s="3" t="s">
        <v>212</v>
      </c>
      <c r="C120" s="17"/>
      <c r="D120" s="13">
        <f>[1]BC_1216!$CQ$56</f>
        <v>30358332330</v>
      </c>
      <c r="E120" s="13">
        <v>41992084830</v>
      </c>
    </row>
    <row r="121" spans="1:5">
      <c r="A121" s="3" t="s">
        <v>213</v>
      </c>
      <c r="B121" s="3" t="s">
        <v>214</v>
      </c>
      <c r="C121" s="17"/>
      <c r="D121" s="13">
        <f>[1]BC_1216!$CQ$57</f>
        <v>22079699426</v>
      </c>
      <c r="E121" s="13">
        <v>0</v>
      </c>
    </row>
    <row r="122" spans="1:5">
      <c r="A122" s="3" t="s">
        <v>215</v>
      </c>
      <c r="B122" s="3" t="s">
        <v>216</v>
      </c>
      <c r="C122" s="17"/>
      <c r="D122" s="13">
        <v>0</v>
      </c>
      <c r="E122" s="13">
        <v>0</v>
      </c>
    </row>
    <row r="123" spans="1:5">
      <c r="A123" s="3" t="s">
        <v>217</v>
      </c>
      <c r="B123" s="3" t="s">
        <v>218</v>
      </c>
      <c r="C123" s="17"/>
      <c r="D123" s="13">
        <v>0</v>
      </c>
      <c r="E123" s="13">
        <v>0</v>
      </c>
    </row>
    <row r="124" spans="1:5">
      <c r="A124" s="2" t="s">
        <v>219</v>
      </c>
      <c r="B124" s="2" t="s">
        <v>220</v>
      </c>
      <c r="C124" s="16"/>
      <c r="D124" s="12">
        <v>0</v>
      </c>
      <c r="E124" s="12">
        <v>0</v>
      </c>
    </row>
    <row r="125" spans="1:5">
      <c r="A125" s="3" t="s">
        <v>221</v>
      </c>
      <c r="B125" s="3" t="s">
        <v>222</v>
      </c>
      <c r="C125" s="17"/>
      <c r="D125" s="13">
        <v>0</v>
      </c>
      <c r="E125" s="13">
        <v>0</v>
      </c>
    </row>
    <row r="126" spans="1:5">
      <c r="A126" s="3" t="s">
        <v>223</v>
      </c>
      <c r="B126" s="3" t="s">
        <v>224</v>
      </c>
      <c r="C126" s="17"/>
      <c r="D126" s="13">
        <v>0</v>
      </c>
      <c r="E126" s="13">
        <v>0</v>
      </c>
    </row>
    <row r="127" spans="1:5">
      <c r="A127" s="4" t="s">
        <v>225</v>
      </c>
      <c r="B127" s="4" t="s">
        <v>226</v>
      </c>
      <c r="C127" s="18"/>
      <c r="D127" s="14">
        <f>D105+D75</f>
        <v>138488141841</v>
      </c>
      <c r="E127" s="14">
        <f>E105+E75</f>
        <v>135825535594</v>
      </c>
    </row>
    <row r="128" spans="1:5">
      <c r="D128" s="9">
        <f>D127-D73</f>
        <v>0</v>
      </c>
      <c r="E128" s="9">
        <f>E127-E73</f>
        <v>0</v>
      </c>
    </row>
    <row r="129" spans="1:5">
      <c r="C129" s="40" t="s">
        <v>346</v>
      </c>
      <c r="D129" s="40"/>
      <c r="E129" s="40"/>
    </row>
    <row r="130" spans="1:5">
      <c r="A130" s="44" t="s">
        <v>232</v>
      </c>
      <c r="B130" s="40"/>
      <c r="C130" s="40"/>
      <c r="D130" s="40"/>
      <c r="E130" s="40"/>
    </row>
  </sheetData>
  <mergeCells count="10">
    <mergeCell ref="A6:E6"/>
    <mergeCell ref="C129:E129"/>
    <mergeCell ref="A130:E130"/>
    <mergeCell ref="A1:B1"/>
    <mergeCell ref="A2:B2"/>
    <mergeCell ref="A3:B3"/>
    <mergeCell ref="C1:E1"/>
    <mergeCell ref="C2:E2"/>
    <mergeCell ref="C4:E4"/>
    <mergeCell ref="A5:E5"/>
  </mergeCells>
  <hyperlinks>
    <hyperlink ref="A3" r:id="rId1"/>
  </hyperlinks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lcttq216</vt:lpstr>
      <vt:lpstr>KQKDq216</vt:lpstr>
      <vt:lpstr>CDKTq216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2016-04-20T02:04:24Z</cp:lastPrinted>
  <dcterms:created xsi:type="dcterms:W3CDTF">2015-04-10T10:08:29Z</dcterms:created>
  <dcterms:modified xsi:type="dcterms:W3CDTF">2016-07-19T08:46:43Z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a94358d2d0b141eda1563a7d8d48e918.psdsxs" Id="R7b1cfa55ed7b4eb5" /></Relationships>
</file>