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psdsor" ContentType="application/vnd.openxmlformats-package.digital-signature-origin"/>
  <Default Extension="psdsxs" ContentType="application/vnd.openxmlformats-package.digital-signature-xmlsignature+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package/2006/relationships/digital-signature/origin" Target="/package/services/digital-signature/origin.psdsor" Id="R56c98d6d9d844000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055" windowHeight="7380" activeTab="2"/>
  </bookViews>
  <sheets>
    <sheet name="BCĐKT-200" sheetId="1" r:id="rId1"/>
    <sheet name="KQKDquý-gửi sở" sheetId="2" r:id="rId2"/>
    <sheet name="LCTTGT" sheetId="3" r:id="rId3"/>
  </sheets>
  <externalReferences>
    <externalReference r:id="rId4"/>
    <externalReference r:id="rId5"/>
    <externalReference r:id="rId6"/>
  </externalReferences>
  <definedNames>
    <definedName name="_xlnm._FilterDatabase" localSheetId="0" hidden="1">'BCĐKT-200'!$A$79:$D$94</definedName>
    <definedName name="_xlnm.Print_Area" localSheetId="1">'KQKDquý-gửi sở'!$A$1:$J$47</definedName>
  </definedNames>
  <calcPr calcId="124519"/>
</workbook>
</file>

<file path=xl/calcChain.xml><?xml version="1.0" encoding="utf-8"?>
<calcChain xmlns="http://schemas.openxmlformats.org/spreadsheetml/2006/main">
  <c r="F52" i="3"/>
  <c r="D51"/>
  <c r="D52" s="1"/>
  <c r="F46"/>
  <c r="D45"/>
  <c r="D42"/>
  <c r="D46" s="1"/>
  <c r="D34"/>
  <c r="D32"/>
  <c r="D24"/>
  <c r="D23"/>
  <c r="D18"/>
  <c r="F17"/>
  <c r="F37" s="1"/>
  <c r="F54" s="1"/>
  <c r="F56" s="1"/>
  <c r="D15"/>
  <c r="D14"/>
  <c r="D11"/>
  <c r="D17" s="1"/>
  <c r="D37" s="1"/>
  <c r="D54" s="1"/>
  <c r="D56" s="1"/>
  <c r="F40" i="2"/>
  <c r="D30"/>
  <c r="H30" s="1"/>
  <c r="J27"/>
  <c r="F27"/>
  <c r="D26"/>
  <c r="H26" s="1"/>
  <c r="D25"/>
  <c r="D27" s="1"/>
  <c r="D22"/>
  <c r="H22" s="1"/>
  <c r="J19"/>
  <c r="F19"/>
  <c r="H18"/>
  <c r="H17"/>
  <c r="D17"/>
  <c r="H14"/>
  <c r="D14"/>
  <c r="J13"/>
  <c r="J15" s="1"/>
  <c r="J23" s="1"/>
  <c r="J29" s="1"/>
  <c r="J32" s="1"/>
  <c r="F13"/>
  <c r="F15" s="1"/>
  <c r="F23" s="1"/>
  <c r="F29" s="1"/>
  <c r="F32" s="1"/>
  <c r="H9"/>
  <c r="D8"/>
  <c r="D13" s="1"/>
  <c r="D15" s="1"/>
  <c r="D23" s="1"/>
  <c r="D29" s="1"/>
  <c r="D32" s="1"/>
  <c r="D89" i="1"/>
  <c r="F88"/>
  <c r="D88"/>
  <c r="F87"/>
  <c r="F86"/>
  <c r="D86"/>
  <c r="D84" s="1"/>
  <c r="D79" s="1"/>
  <c r="D78" s="1"/>
  <c r="F83"/>
  <c r="F81"/>
  <c r="F80"/>
  <c r="D80"/>
  <c r="F79"/>
  <c r="F78"/>
  <c r="F75"/>
  <c r="F74"/>
  <c r="D74"/>
  <c r="F73"/>
  <c r="D72"/>
  <c r="D68"/>
  <c r="D67"/>
  <c r="D65" s="1"/>
  <c r="D64" s="1"/>
  <c r="D66"/>
  <c r="F65"/>
  <c r="F64"/>
  <c r="F91" s="1"/>
  <c r="E54"/>
  <c r="F51"/>
  <c r="D51"/>
  <c r="F49"/>
  <c r="D49"/>
  <c r="F46"/>
  <c r="D46"/>
  <c r="F40"/>
  <c r="D40"/>
  <c r="F37"/>
  <c r="D37"/>
  <c r="F36"/>
  <c r="D36"/>
  <c r="F30"/>
  <c r="D30"/>
  <c r="F29"/>
  <c r="D29"/>
  <c r="D54" s="1"/>
  <c r="F25"/>
  <c r="D25"/>
  <c r="F22"/>
  <c r="D22"/>
  <c r="D21"/>
  <c r="D20"/>
  <c r="D19"/>
  <c r="D18"/>
  <c r="F17"/>
  <c r="D17"/>
  <c r="F16"/>
  <c r="D16"/>
  <c r="F13"/>
  <c r="D13"/>
  <c r="D11"/>
  <c r="F10"/>
  <c r="D10"/>
  <c r="F9"/>
  <c r="F54" s="1"/>
  <c r="D9"/>
  <c r="J37" i="2" l="1"/>
  <c r="J35"/>
  <c r="D91" i="1"/>
  <c r="D37" i="2"/>
  <c r="D35"/>
  <c r="F37"/>
  <c r="F35"/>
  <c r="H8"/>
  <c r="H13" s="1"/>
  <c r="H15" s="1"/>
  <c r="H23" s="1"/>
  <c r="H29" s="1"/>
  <c r="H32" s="1"/>
  <c r="H25"/>
  <c r="H27" s="1"/>
  <c r="H37" l="1"/>
  <c r="H35"/>
</calcChain>
</file>

<file path=xl/comments1.xml><?xml version="1.0" encoding="utf-8"?>
<comments xmlns="http://schemas.openxmlformats.org/spreadsheetml/2006/main">
  <authors>
    <author>User</author>
  </authors>
  <commentList>
    <comment ref="F18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UOC LUONG 131 CUNG DOI TUONG CUA KIEM TOAN</t>
        </r>
      </text>
    </comment>
    <comment ref="F20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UOC LUONG 1388-3388 CUNG DOI TUONG DO KIEM TOAN</t>
        </r>
      </text>
    </comment>
    <comment ref="F67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UOC LUONG 131 CUNG DOI TUONG THEO KIEM TOAN</t>
        </r>
      </text>
    </comment>
    <comment ref="F72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UOC LUONG 1388-3388 THEWO KIEM TOAN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M8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da noi bo quy 2</t>
        </r>
      </text>
    </comment>
  </commentList>
</comments>
</file>

<file path=xl/sharedStrings.xml><?xml version="1.0" encoding="utf-8"?>
<sst xmlns="http://schemas.openxmlformats.org/spreadsheetml/2006/main" count="274" uniqueCount="226">
  <si>
    <t>C¤NG TY CP C¤NG TR×NH GTVT QU¶NG NAM</t>
  </si>
  <si>
    <t>B¸O C¸O TµI CHÝNH HîP NHÊT</t>
  </si>
  <si>
    <t>Sè 10 NguyÔn Du, TP Tam Kú, Qu¶ng Nam</t>
  </si>
  <si>
    <t>Cho kú b¸o c¸o Quý 4 n¨m 2015</t>
  </si>
  <si>
    <t>b¶ng c©n ®èi  kÕ to¸n HîP NHÊT</t>
  </si>
  <si>
    <t>MÉu sè B 01-DN/HN</t>
  </si>
  <si>
    <t>T¹i ngµy 31 th¸ng 12 n¨m 2015</t>
  </si>
  <si>
    <t>(Ban hµnh theo Th«ng t­ sè 202/2014/TT-BTC 
ngµy 22/12/2014 cña Bé tµi chÝnh)</t>
  </si>
  <si>
    <t>TµI S¶N</t>
  </si>
  <si>
    <t>M· Sè</t>
  </si>
  <si>
    <t>ThuyÕt minh</t>
  </si>
  <si>
    <t>31/12/2015
VN§</t>
  </si>
  <si>
    <t>31/12/2014
VN§</t>
  </si>
  <si>
    <t xml:space="preserve">A. Tµi s¶n ng¾n h¹n </t>
  </si>
  <si>
    <t xml:space="preserve">I. TiÒn vµ c¸c kho¶n t­¬ng ®­¬ng tiÒn </t>
  </si>
  <si>
    <t>1. TiÒn</t>
  </si>
  <si>
    <t xml:space="preserve">2. C¸c kho¶n t­¬ng ®­¬ng tiÒn </t>
  </si>
  <si>
    <t>II. C¸c kho¶n ®Çu t­ tµi chÝnh ng¾n h¹n</t>
  </si>
  <si>
    <t>1. Chøng kho¸n kinh doanh</t>
  </si>
  <si>
    <t>2. Dù phßng gi¶m gi¸ chøng kho¸n kinh doanh</t>
  </si>
  <si>
    <t>1. §Çu t­ n¾m gi÷ ®Õn ngµy ®¸o h¹n</t>
  </si>
  <si>
    <t>III. C¸c kho¶n ph¶i thu ng¾n h¹n</t>
  </si>
  <si>
    <t>1. Ph¶i thu ng¾n h¹n cña kh¸ch hµng</t>
  </si>
  <si>
    <t>2. Tr¶ tr­íc cho ng­êi b¸n ng¾n h¹n</t>
  </si>
  <si>
    <t>3. Ph¶i thu ng¾n h¹n kh¸c</t>
  </si>
  <si>
    <t>9a</t>
  </si>
  <si>
    <t>4. Dù phßng ph¶i thu ng¾n h¹n khã ®ßi</t>
  </si>
  <si>
    <t>IV. Hµng tån kho</t>
  </si>
  <si>
    <t xml:space="preserve">1. Hµng ho¸ tån kho </t>
  </si>
  <si>
    <t xml:space="preserve">2. Dù phßng gi¶m gi¸ hµng tån kho </t>
  </si>
  <si>
    <t xml:space="preserve">V. Tµi s¶n ng¾n h¹n kh¸c </t>
  </si>
  <si>
    <t xml:space="preserve">1. Chi phÝ tr¶ tr­íc ng¾n h¹n </t>
  </si>
  <si>
    <t>12a</t>
  </si>
  <si>
    <t>2. ThuÕ gi¸ trÞ gia t¨ng ®­îc khÊu trõ</t>
  </si>
  <si>
    <t xml:space="preserve">B. Tµi s¶n  dµi h¹n </t>
  </si>
  <si>
    <t>I- C¸c kho¶n ph¶i thu dµi h¹n</t>
  </si>
  <si>
    <t>1. Ph¶i thu dµi h¹n cña kh¸ch hµng</t>
  </si>
  <si>
    <t>2. Ph¶i thu dµi h¹n kh¸c</t>
  </si>
  <si>
    <t>9b</t>
  </si>
  <si>
    <t xml:space="preserve">II. Tµi s¶n cè ®Þnh </t>
  </si>
  <si>
    <t xml:space="preserve">1. Tµi s¶n cè ®Þnh h÷u h×nh </t>
  </si>
  <si>
    <t xml:space="preserve">  - Nguyªn gi¸ </t>
  </si>
  <si>
    <t xml:space="preserve">  - Gi¸ trÞ hao mßn luü kÕ </t>
  </si>
  <si>
    <t>2. Tµi s¶n cè ®Þnh v« h×nh</t>
  </si>
  <si>
    <t>III- BÊt ®éng s¶n ®Çu t­</t>
  </si>
  <si>
    <t>IV. Tµi s¶n dë dang dµi h¹n</t>
  </si>
  <si>
    <t>1. Chi phÝ s¶n xuÊt, kinh doanh dë dang dµi h¹n</t>
  </si>
  <si>
    <t>2. Chi phÝ x©y dùng c¬ b¶n dë dang</t>
  </si>
  <si>
    <t xml:space="preserve">V. §Çu t­ tµi chÝnh dµi h¹n </t>
  </si>
  <si>
    <t>1. §Çu t­ vµo c«ng ty con</t>
  </si>
  <si>
    <t xml:space="preserve">VI. Tµi s¶n dµi h¹n kh¸c </t>
  </si>
  <si>
    <t xml:space="preserve">1. Chi phÝ tr¶ tr­íc dµi h¹n </t>
  </si>
  <si>
    <t>12b</t>
  </si>
  <si>
    <t xml:space="preserve">2. Tµi s¶n dµi h¹n kh¸c </t>
  </si>
  <si>
    <t xml:space="preserve">Tæng céng tµi s¶n </t>
  </si>
  <si>
    <r>
      <t xml:space="preserve">b¶ng c©n ®èi  kÕ to¸n HîP NHÊT </t>
    </r>
    <r>
      <rPr>
        <b/>
        <sz val="14"/>
        <color indexed="12"/>
        <rFont val=".VnTime"/>
        <family val="2"/>
      </rPr>
      <t>(tiÕp theo)</t>
    </r>
  </si>
  <si>
    <t>NGUåN VèN</t>
  </si>
  <si>
    <t xml:space="preserve">C.Nî ph¶i tr¶ </t>
  </si>
  <si>
    <t xml:space="preserve">I. Nî ng¾n h¹n </t>
  </si>
  <si>
    <t xml:space="preserve">1. Ph¶i tr¶ cho ng­êi b¸n ng¾n h¹n </t>
  </si>
  <si>
    <t>2. Ng­êi mua tr¶ tiÒn tr­íc ng¾n h¹n</t>
  </si>
  <si>
    <t>TK 131 của Cty mẹ dư Có, TK 331 của Cty con dư Nợ ta bù trừ với nhau ở chỉ tiêu người mua trả tiền trước và chỉ tiêu trả trước người bán.</t>
  </si>
  <si>
    <t xml:space="preserve">3. ThuÕ vµ c¸c kho¶n ph¶i nép nhµ n­íc </t>
  </si>
  <si>
    <t>4. Ph¶i tr¶ ng­êi lao ®éng</t>
  </si>
  <si>
    <t>5. Chi phÝ ph¶i tr¶ ng¾n h¹n</t>
  </si>
  <si>
    <t>6. Doanh thu ch­a thùc hiÖn ngắn h¹n</t>
  </si>
  <si>
    <t>9. Ph¶i tr¶ ng¾n h¹n kh¸c</t>
  </si>
  <si>
    <t>10. Vay vµ nî thuª tµi chÝnh ng¾n h¹n</t>
  </si>
  <si>
    <t>11. Dù phßng ph¶i tr¶ ng¾n h¹n</t>
  </si>
  <si>
    <t xml:space="preserve">12. Quü khen th­ëng, phóc lîi </t>
  </si>
  <si>
    <t xml:space="preserve">II. Nî dµi h¹n </t>
  </si>
  <si>
    <t xml:space="preserve">D. Vèn chñ së h÷u </t>
  </si>
  <si>
    <t>I. Vèn chñ së h÷u</t>
  </si>
  <si>
    <t>1. Vèn ®Çu t­ cña chñ së h÷u</t>
  </si>
  <si>
    <t xml:space="preserve"> - Cæ phiÕu phæ th«ng cã quyÒn biÓu quyÕt</t>
  </si>
  <si>
    <t>411a</t>
  </si>
  <si>
    <t xml:space="preserve"> - Cæ phiÕu ­u ®·i</t>
  </si>
  <si>
    <t>411b</t>
  </si>
  <si>
    <t xml:space="preserve">2. Quü ®Çu t­ ph¸t triÓn </t>
  </si>
  <si>
    <t xml:space="preserve">3. Lîi nhuËn sau thuÕ ch­a ph©n phèi </t>
  </si>
  <si>
    <t xml:space="preserve"> - LNST ch­a ph©n phèi lòy kÕ ®Õn cuèi kú tr­íc</t>
  </si>
  <si>
    <t>421a</t>
  </si>
  <si>
    <t xml:space="preserve"> - LNST ch­a ph©n phèi kú nµy</t>
  </si>
  <si>
    <t>421b</t>
  </si>
  <si>
    <t xml:space="preserve">4. Nguån v«n ®Çu t­ XD c¬ b¶n </t>
  </si>
  <si>
    <t xml:space="preserve">II. Nguån kinh phÝ vµ quü kh¸c </t>
  </si>
  <si>
    <t>1. Nguån kinh phÝ</t>
  </si>
  <si>
    <t>2. Nguån kinh phÝ ®· h×nh thµnh TSC§</t>
  </si>
  <si>
    <t xml:space="preserve">Tæng céng nguån vèn </t>
  </si>
  <si>
    <t>Qu¶ng Nam, ngµy 30 th¸ng 01 n¨m 2016</t>
  </si>
  <si>
    <t xml:space="preserve">Ng­êi lËp biÓu                            KÕ to¸n tr­ëng </t>
  </si>
  <si>
    <t xml:space="preserve">Tæng gi¸m ®èc </t>
  </si>
  <si>
    <t>Vâ ThÞ Minh Loan                                      §Æng Th¬</t>
  </si>
  <si>
    <t>NguyÔn TuÊn Anh</t>
  </si>
  <si>
    <t>B¸o c¸o kÕt qu¶ kinh doanh hîp nhÊt</t>
  </si>
  <si>
    <t>MÉu sè B 02-DN/HN</t>
  </si>
  <si>
    <t>Quý 4 n¨m 2015</t>
  </si>
  <si>
    <t xml:space="preserve">ChØ tiªu </t>
  </si>
  <si>
    <t xml:space="preserve">M· sè  </t>
  </si>
  <si>
    <t>Quý nµy n¨m nay</t>
  </si>
  <si>
    <t xml:space="preserve">Quý nµy n¨m tr­íc </t>
  </si>
  <si>
    <t xml:space="preserve">Luü kÕ tõ ®Çu n¨m ®Õn cuèi quý nµy  (N¨m nay) </t>
  </si>
  <si>
    <t>Luü kÕ tõ ®Çu n¨m ®Õn cuèi quý này  (N¨m tr­íc)</t>
  </si>
  <si>
    <t xml:space="preserve">1. Doanh thu b¸n hµng vµ cung cÊp dÞch vô </t>
  </si>
  <si>
    <t>2. C¸c kho¶n gi¶m trõ doanh thu</t>
  </si>
  <si>
    <t xml:space="preserve"> - ChiÕt khÊu th­¬ng m¹i </t>
  </si>
  <si>
    <t xml:space="preserve"> - Gi¶m gi¸ hµng b¸n </t>
  </si>
  <si>
    <t xml:space="preserve"> - Hµng b¸n bÞ tr¶ l¹i </t>
  </si>
  <si>
    <t xml:space="preserve">3. Doanh thu thuÇn b¸n hµng  vµ cung cÊp dÞch vô </t>
  </si>
  <si>
    <t xml:space="preserve">4. Gi¸ vèn hµng b¸n </t>
  </si>
  <si>
    <t>5. Lîi nhuËn gép vÒ b¸n hµng vµ cung cÊp dÞch vô</t>
  </si>
  <si>
    <t xml:space="preserve">6. Doanh thu ho¹t ®éng tµi chÝnh </t>
  </si>
  <si>
    <t xml:space="preserve">7. Chi phÝ tµi chÝnh </t>
  </si>
  <si>
    <t xml:space="preserve">Trong ®ã: L·i vay ph¶i tr¶ </t>
  </si>
  <si>
    <t>8. PhÇn l·i hoÆc lç trong c«ng ty liªn doanh, liªn kÕt</t>
  </si>
  <si>
    <t>9. Chi phÝ b¸n hµng</t>
  </si>
  <si>
    <t xml:space="preserve">10. Chi phÝ qu¶n lý doanh nghiÖp </t>
  </si>
  <si>
    <t>11. Lîi nhuËn thuÇn tõ ho¹t ®éng kinh doanh</t>
  </si>
  <si>
    <t xml:space="preserve">12. Thu nhËp kh¸c </t>
  </si>
  <si>
    <t>TK 711 và TK 811 của B/cáo hợp nhất : khi làm trừ số liệu của Công ty con</t>
  </si>
  <si>
    <t xml:space="preserve">13. Chi phÝ kh¸c </t>
  </si>
  <si>
    <t xml:space="preserve">14. Lîi nhuËn kh¸c </t>
  </si>
  <si>
    <t xml:space="preserve">15. Tæng lîi nhuËn kÕ to¸n tr­íc thuÕ </t>
  </si>
  <si>
    <t xml:space="preserve">16. Chi phÝ thuÕ TNDN hiÖn hµnh </t>
  </si>
  <si>
    <t>17. Chi phÝ thuÕ TNDN ho·n l¹i</t>
  </si>
  <si>
    <t>18. Lîi nhuËn sau thuÕ TNDN</t>
  </si>
  <si>
    <t xml:space="preserve">18.1 Lîi nhuËn sau thuÕ cña Cæ d«ng thiÓu sè </t>
  </si>
  <si>
    <t xml:space="preserve">18. 2 Lîi nhuËn sau thuÕ cña C«ng ty mÑ </t>
  </si>
  <si>
    <t>19. Lîi nhuËn sau thuÕ cña cæ ®«ng c«ng ty mÑ</t>
  </si>
  <si>
    <t>20. Lîi nhuËn sau thuÕ cña cæ ®«ng kh«ng kiÓm so¸t</t>
  </si>
  <si>
    <t>21. L·i c¬ b¶n trªn cæ phiÕu</t>
  </si>
  <si>
    <t>19. L·i suy gi¶m trªn cæ phiÕu</t>
  </si>
  <si>
    <t xml:space="preserve">              ng­êi lËp</t>
  </si>
  <si>
    <t>kÕ to¸n tr­ëng</t>
  </si>
  <si>
    <t xml:space="preserve">    Vâ ThÞ Minh Loan</t>
  </si>
  <si>
    <t>§Æng Th¬</t>
  </si>
  <si>
    <t xml:space="preserve">B¸O C¸O TµI CHÝNH </t>
  </si>
  <si>
    <t>B¸O C¸O L¦U CHUYÓN TIÒN TÖ HîP NHÊT</t>
  </si>
  <si>
    <t>MÉu sè B 03-DN/HN</t>
  </si>
  <si>
    <t>Lũy kế đến 31/12/2015</t>
  </si>
  <si>
    <t>Lũy kế đến 31/12/2014</t>
  </si>
  <si>
    <t>CHỈ TIÊU</t>
  </si>
  <si>
    <t>Mã</t>
  </si>
  <si>
    <t>số</t>
  </si>
  <si>
    <t>VND</t>
  </si>
  <si>
    <t>I.</t>
  </si>
  <si>
    <t>Lưu chuyển tiền từ hoạt động kinh doanh</t>
  </si>
  <si>
    <t>1.</t>
  </si>
  <si>
    <t>Lợi nhuận trước thuế</t>
  </si>
  <si>
    <t>01</t>
  </si>
  <si>
    <t>Chỉ tiêu 01 được lập bằng tổng chỉ tiêu lợi nhuận trươc thuế của cty mẹ+cty con-lãi của cty con năm trước chuyển sang</t>
  </si>
  <si>
    <t>2.</t>
  </si>
  <si>
    <t>Điều chỉnh cho các khoản</t>
  </si>
  <si>
    <t>-</t>
  </si>
  <si>
    <t>Khấu hao Tài sản cố định và Bất động sản đầu tư</t>
  </si>
  <si>
    <t>02</t>
  </si>
  <si>
    <t>Các khoản dự phòng</t>
  </si>
  <si>
    <t>03</t>
  </si>
  <si>
    <t>Lãi, lỗ từ hoạt động đầu tư</t>
  </si>
  <si>
    <t>05</t>
  </si>
  <si>
    <t>Chỉ tiêu 05 được lập cũng bớt đi phần lãi của cty con năm trước chuyển sang</t>
  </si>
  <si>
    <t>Chi phí lãi vay</t>
  </si>
  <si>
    <t>06</t>
  </si>
  <si>
    <t>3.</t>
  </si>
  <si>
    <t>Lợi nhuận từ HĐKD trước thay đổi vốn lưu động</t>
  </si>
  <si>
    <t>08</t>
  </si>
  <si>
    <t>Tăng, giảm các khoản phải thu</t>
  </si>
  <si>
    <t>09</t>
  </si>
  <si>
    <t>Phải thu khách hàng</t>
  </si>
  <si>
    <t>Trả trước cho người bán</t>
  </si>
  <si>
    <t>Phải thu khác(không bao gồm phải thu lãi tiền gửi, cổ tức LN được chia)</t>
  </si>
  <si>
    <t>Thuế GTGT đươc khấu trừ</t>
  </si>
  <si>
    <t>Tăng, giảm hàng tồn kho</t>
  </si>
  <si>
    <t>10</t>
  </si>
  <si>
    <t>Tăng, giảm các khoản phải trả (Không kể
 lãi vay phải trả, thuế thu nhập doanh nghiệp phải nộp)</t>
  </si>
  <si>
    <t>11</t>
  </si>
  <si>
    <t>lãi vay phải trả, thuế TNDN phải nộp)</t>
  </si>
  <si>
    <t>Phải trả người bán</t>
  </si>
  <si>
    <t>Người mua trả tiền trước</t>
  </si>
  <si>
    <t>Thuế và các khoản phải nộp NN (không bao gồm thuế TNDN phải nộp)</t>
  </si>
  <si>
    <t>Phải trả CNV</t>
  </si>
  <si>
    <t>Chi phí phải trả (trừ lãi vay)</t>
  </si>
  <si>
    <t>Phải trả phải nộp khác (không bao gồm cổ tức LN phải trả)</t>
  </si>
  <si>
    <t>Tăng, giảm chi phí trả trước</t>
  </si>
  <si>
    <t>12</t>
  </si>
  <si>
    <t>Tiền lãi vay đã trả</t>
  </si>
  <si>
    <t>Thuế thu nhập doanh nghiệp đã nộp</t>
  </si>
  <si>
    <t>Tiền thu khác từ hoạt động kinh doanh</t>
  </si>
  <si>
    <t>Tiền chi khác từ hoạt động kinh doanh</t>
  </si>
  <si>
    <t>Lưu chuyển tiền thuần từ hoạt động kinh doanh</t>
  </si>
  <si>
    <t>20</t>
  </si>
  <si>
    <t>II.</t>
  </si>
  <si>
    <t>Lưu chuyển tiền từ hoạt động đầu tư</t>
  </si>
  <si>
    <t>Tiền chi để mua sắm XD TSCĐ và các TSDH khác</t>
  </si>
  <si>
    <t>21</t>
  </si>
  <si>
    <t>Tiền thu từ TLý, nhượng bán TSCĐ và các TSDH khác</t>
  </si>
  <si>
    <t>22</t>
  </si>
  <si>
    <t>Tiền chi cho vay, mua các công cụ nợ của đơn vị khác</t>
  </si>
  <si>
    <t>23</t>
  </si>
  <si>
    <t>4.</t>
  </si>
  <si>
    <t>Tiền thu hồi cho vay, bán lại các CC nợ của đơn vị khác</t>
  </si>
  <si>
    <t>24</t>
  </si>
  <si>
    <t>5.</t>
  </si>
  <si>
    <t>Tiền chi đầu tư góp vốn vào đơn vị khác</t>
  </si>
  <si>
    <t>25</t>
  </si>
  <si>
    <t>6.</t>
  </si>
  <si>
    <t>Tiền thu lãi cho vay, cổ tức và lợi nhuận được chia</t>
  </si>
  <si>
    <t>27</t>
  </si>
  <si>
    <t>Chỉ tiêu 27 được lập cũng bớt đi phần lãi của cty con năm trước chuyển sang</t>
  </si>
  <si>
    <t>Lưu chuyển tiền thuần từ hoạt động đầu tư</t>
  </si>
  <si>
    <t>30</t>
  </si>
  <si>
    <t>III.</t>
  </si>
  <si>
    <t>Lưu chuyển tiền từ hoạt động tài chính</t>
  </si>
  <si>
    <t>Tiền thu từ đi vay</t>
  </si>
  <si>
    <t>Tiền trả nợ gốc vay</t>
  </si>
  <si>
    <t>Cổ tức, lợi nhuận đã trả cho chủ sở hữu</t>
  </si>
  <si>
    <t>36</t>
  </si>
  <si>
    <t>Chỉ tiêu 36 được lập cũng bớt đi phần lãi của cty con năm trước chuyển sang</t>
  </si>
  <si>
    <t>Lưu chuyển tiền thuần từ hoạt động tài chính</t>
  </si>
  <si>
    <t>40</t>
  </si>
  <si>
    <t>Lưu chuyển tiền thuần trong kỳ</t>
  </si>
  <si>
    <t>50</t>
  </si>
  <si>
    <t>Tiền và tương đương tiền đầu kỳ</t>
  </si>
  <si>
    <t>60</t>
  </si>
  <si>
    <t>Tiền và tương đương tiền cuối kỳ</t>
  </si>
  <si>
    <t>70</t>
  </si>
</sst>
</file>

<file path=xl/styles.xml><?xml version="1.0" encoding="utf-8"?>
<styleSheet xmlns="http://schemas.openxmlformats.org/spreadsheetml/2006/main">
  <numFmts count="5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42">
    <font>
      <sz val="10"/>
      <name val="Arial"/>
    </font>
    <font>
      <sz val="10"/>
      <name val="Arial"/>
    </font>
    <font>
      <b/>
      <sz val="10"/>
      <color indexed="12"/>
      <name val=".VnTimeH"/>
      <family val="2"/>
    </font>
    <font>
      <sz val="10"/>
      <color indexed="12"/>
      <name val=".VnTime"/>
      <family val="2"/>
    </font>
    <font>
      <b/>
      <i/>
      <sz val="10"/>
      <color indexed="12"/>
      <name val=".VnTimeH"/>
      <family val="2"/>
    </font>
    <font>
      <i/>
      <sz val="10"/>
      <color indexed="12"/>
      <name val=".VnTime"/>
      <family val="2"/>
    </font>
    <font>
      <sz val="12"/>
      <color indexed="12"/>
      <name val=".VnTime"/>
      <family val="2"/>
    </font>
    <font>
      <b/>
      <sz val="14"/>
      <color indexed="12"/>
      <name val=".VnTimeH"/>
      <family val="2"/>
    </font>
    <font>
      <b/>
      <sz val="10"/>
      <color indexed="12"/>
      <name val=".VnTime"/>
      <family val="2"/>
    </font>
    <font>
      <b/>
      <sz val="14"/>
      <color indexed="12"/>
      <name val=".VnTime"/>
      <family val="2"/>
    </font>
    <font>
      <sz val="10"/>
      <name val="Arial"/>
      <family val="2"/>
    </font>
    <font>
      <b/>
      <sz val="12"/>
      <color indexed="12"/>
      <name val=".VnTimeH"/>
      <family val="2"/>
    </font>
    <font>
      <b/>
      <sz val="12"/>
      <color indexed="12"/>
      <name val=".VnTime"/>
      <family val="2"/>
    </font>
    <font>
      <i/>
      <sz val="12"/>
      <color indexed="12"/>
      <name val=".VnTime"/>
      <family val="2"/>
    </font>
    <font>
      <b/>
      <sz val="12"/>
      <color rgb="FFFF0000"/>
      <name val="Times New Roman"/>
      <family val="1"/>
    </font>
    <font>
      <b/>
      <sz val="10"/>
      <color rgb="FFFF0000"/>
      <name val="Arial"/>
      <family val="2"/>
    </font>
    <font>
      <b/>
      <i/>
      <sz val="12"/>
      <color indexed="12"/>
      <name val=".VnTime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indexed="12"/>
      <name val=".VnTime"/>
      <family val="2"/>
    </font>
    <font>
      <b/>
      <sz val="11"/>
      <color indexed="12"/>
      <name val=".VnTime"/>
      <family val="2"/>
    </font>
    <font>
      <i/>
      <sz val="11"/>
      <color indexed="12"/>
      <name val=".VnTime"/>
      <family val="2"/>
    </font>
    <font>
      <sz val="11"/>
      <color rgb="FFFF0000"/>
      <name val="Times New Roman"/>
      <family val="1"/>
    </font>
    <font>
      <sz val="8"/>
      <color indexed="12"/>
      <name val=".VnTime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i/>
      <sz val="10"/>
      <color indexed="12"/>
      <name val="Times New Roman"/>
      <family val="1"/>
    </font>
    <font>
      <i/>
      <sz val="10"/>
      <color indexed="12"/>
      <name val="Times New Roman"/>
      <family val="1"/>
    </font>
    <font>
      <b/>
      <sz val="10"/>
      <color indexed="12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sz val="12"/>
      <name val="VNI-Times"/>
    </font>
    <font>
      <b/>
      <sz val="12"/>
      <name val="Times New Roman"/>
      <family val="1"/>
    </font>
    <font>
      <sz val="12"/>
      <name val="Times New Roman"/>
      <family val="1"/>
    </font>
    <font>
      <sz val="12"/>
      <name val="Arial"/>
      <family val="2"/>
    </font>
    <font>
      <b/>
      <sz val="10.5"/>
      <name val="Times New Roman"/>
      <family val="1"/>
    </font>
    <font>
      <b/>
      <sz val="10.5"/>
      <color rgb="FFFF0000"/>
      <name val="Times New Roman"/>
      <family val="1"/>
    </font>
    <font>
      <sz val="12"/>
      <color rgb="FFFF0000"/>
      <name val="Times New Roman"/>
      <family val="1"/>
    </font>
    <font>
      <sz val="10.5"/>
      <name val="Times New Roman"/>
      <family val="1"/>
    </font>
    <font>
      <sz val="10.5"/>
      <color rgb="FFFF0000"/>
      <name val="Times New Roman"/>
      <family val="1"/>
    </font>
    <font>
      <sz val="11"/>
      <name val="Times New Roman"/>
      <family val="1"/>
    </font>
    <font>
      <sz val="10"/>
      <name val="VNI-Times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0" fontId="31" fillId="0" borderId="0"/>
    <xf numFmtId="43" fontId="10" fillId="0" borderId="0" applyFont="0" applyFill="0" applyBorder="0" applyAlignment="0" applyProtection="0"/>
    <xf numFmtId="0" fontId="31" fillId="0" borderId="0"/>
    <xf numFmtId="0" fontId="10" fillId="0" borderId="0"/>
    <xf numFmtId="0" fontId="31" fillId="0" borderId="0"/>
    <xf numFmtId="42" fontId="41" fillId="0" borderId="0" applyFont="0" applyFill="0" applyBorder="0" applyAlignment="0" applyProtection="0"/>
  </cellStyleXfs>
  <cellXfs count="196">
    <xf numFmtId="0" fontId="0" fillId="0" borderId="0" xfId="0"/>
    <xf numFmtId="0" fontId="2" fillId="0" borderId="0" xfId="0" applyFont="1" applyFill="1"/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164" fontId="3" fillId="0" borderId="0" xfId="1" applyNumberFormat="1" applyFont="1" applyFill="1" applyAlignment="1">
      <alignment horizontal="right"/>
    </xf>
    <xf numFmtId="0" fontId="3" fillId="0" borderId="0" xfId="0" applyFont="1" applyFill="1"/>
    <xf numFmtId="43" fontId="3" fillId="0" borderId="0" xfId="1" applyFont="1" applyFill="1"/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6" fillId="0" borderId="2" xfId="0" applyFont="1" applyFill="1" applyBorder="1"/>
    <xf numFmtId="0" fontId="6" fillId="0" borderId="2" xfId="0" applyFont="1" applyFill="1" applyBorder="1" applyAlignment="1">
      <alignment horizontal="center"/>
    </xf>
    <xf numFmtId="164" fontId="6" fillId="0" borderId="2" xfId="1" applyNumberFormat="1" applyFont="1" applyFill="1" applyBorder="1" applyAlignment="1">
      <alignment horizontal="centerContinuous"/>
    </xf>
    <xf numFmtId="164" fontId="6" fillId="0" borderId="0" xfId="1" applyNumberFormat="1" applyFont="1" applyFill="1"/>
    <xf numFmtId="0" fontId="6" fillId="0" borderId="0" xfId="0" applyFont="1" applyFill="1"/>
    <xf numFmtId="43" fontId="6" fillId="0" borderId="0" xfId="1" applyFont="1" applyFill="1"/>
    <xf numFmtId="0" fontId="7" fillId="0" borderId="0" xfId="0" applyFont="1" applyFill="1" applyAlignment="1">
      <alignment horizontal="left"/>
    </xf>
    <xf numFmtId="0" fontId="7" fillId="0" borderId="0" xfId="0" applyFont="1" applyFill="1" applyAlignment="1">
      <alignment horizontal="centerContinuous"/>
    </xf>
    <xf numFmtId="164" fontId="8" fillId="0" borderId="0" xfId="1" applyNumberFormat="1" applyFont="1" applyFill="1" applyAlignment="1">
      <alignment horizontal="center"/>
    </xf>
    <xf numFmtId="164" fontId="7" fillId="0" borderId="0" xfId="1" applyNumberFormat="1" applyFont="1" applyFill="1"/>
    <xf numFmtId="0" fontId="7" fillId="0" borderId="0" xfId="0" applyFont="1" applyFill="1"/>
    <xf numFmtId="43" fontId="7" fillId="0" borderId="0" xfId="1" applyFont="1" applyFill="1"/>
    <xf numFmtId="0" fontId="9" fillId="0" borderId="0" xfId="0" applyFont="1" applyFill="1" applyAlignment="1">
      <alignment horizontal="left"/>
    </xf>
    <xf numFmtId="0" fontId="9" fillId="0" borderId="0" xfId="0" applyFont="1" applyFill="1" applyAlignment="1">
      <alignment horizontal="centerContinuous"/>
    </xf>
    <xf numFmtId="0" fontId="5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64" fontId="9" fillId="0" borderId="0" xfId="1" applyNumberFormat="1" applyFont="1" applyFill="1"/>
    <xf numFmtId="0" fontId="9" fillId="0" borderId="0" xfId="0" applyFont="1" applyFill="1"/>
    <xf numFmtId="43" fontId="9" fillId="0" borderId="0" xfId="1" applyFont="1" applyFill="1"/>
    <xf numFmtId="0" fontId="10" fillId="0" borderId="0" xfId="0" applyFont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64" fontId="12" fillId="0" borderId="1" xfId="1" applyNumberFormat="1" applyFont="1" applyFill="1" applyBorder="1" applyAlignment="1">
      <alignment horizontal="center" vertical="center" wrapText="1"/>
    </xf>
    <xf numFmtId="164" fontId="12" fillId="0" borderId="0" xfId="1" applyNumberFormat="1" applyFont="1" applyFill="1" applyBorder="1" applyAlignment="1">
      <alignment horizontal="center" vertical="center" wrapText="1"/>
    </xf>
    <xf numFmtId="164" fontId="6" fillId="0" borderId="0" xfId="1" applyNumberFormat="1" applyFont="1" applyFill="1" applyAlignment="1">
      <alignment horizontal="center"/>
    </xf>
    <xf numFmtId="0" fontId="6" fillId="0" borderId="0" xfId="0" applyFont="1" applyFill="1" applyAlignment="1">
      <alignment horizontal="center"/>
    </xf>
    <xf numFmtId="43" fontId="6" fillId="0" borderId="0" xfId="1" applyFont="1" applyFill="1" applyAlignment="1">
      <alignment horizontal="center"/>
    </xf>
    <xf numFmtId="0" fontId="12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/>
    <xf numFmtId="0" fontId="12" fillId="0" borderId="0" xfId="0" applyFont="1" applyFill="1" applyBorder="1" applyAlignment="1">
      <alignment horizontal="center"/>
    </xf>
    <xf numFmtId="164" fontId="12" fillId="0" borderId="3" xfId="1" applyNumberFormat="1" applyFont="1" applyFill="1" applyBorder="1"/>
    <xf numFmtId="164" fontId="12" fillId="0" borderId="0" xfId="1" applyNumberFormat="1" applyFont="1" applyFill="1" applyBorder="1"/>
    <xf numFmtId="0" fontId="12" fillId="0" borderId="0" xfId="0" applyFont="1" applyFill="1" applyBorder="1"/>
    <xf numFmtId="43" fontId="12" fillId="0" borderId="0" xfId="1" applyFont="1" applyFill="1" applyBorder="1"/>
    <xf numFmtId="0" fontId="6" fillId="0" borderId="0" xfId="0" applyFont="1" applyFill="1" applyBorder="1"/>
    <xf numFmtId="0" fontId="6" fillId="0" borderId="0" xfId="0" applyFont="1" applyFill="1" applyBorder="1" applyAlignment="1">
      <alignment horizontal="center"/>
    </xf>
    <xf numFmtId="164" fontId="6" fillId="0" borderId="0" xfId="1" applyNumberFormat="1" applyFont="1" applyFill="1" applyBorder="1"/>
    <xf numFmtId="43" fontId="6" fillId="0" borderId="0" xfId="1" applyFont="1" applyFill="1" applyBorder="1"/>
    <xf numFmtId="164" fontId="12" fillId="0" borderId="0" xfId="0" applyNumberFormat="1" applyFont="1" applyFill="1" applyBorder="1"/>
    <xf numFmtId="3" fontId="6" fillId="0" borderId="0" xfId="0" applyNumberFormat="1" applyFont="1" applyFill="1" applyBorder="1"/>
    <xf numFmtId="37" fontId="6" fillId="0" borderId="0" xfId="0" applyNumberFormat="1" applyFont="1" applyFill="1" applyBorder="1"/>
    <xf numFmtId="0" fontId="13" fillId="0" borderId="0" xfId="0" applyFont="1" applyFill="1" applyBorder="1"/>
    <xf numFmtId="0" fontId="13" fillId="0" borderId="0" xfId="0" applyFont="1" applyFill="1" applyBorder="1" applyAlignment="1">
      <alignment horizontal="center"/>
    </xf>
    <xf numFmtId="164" fontId="13" fillId="0" borderId="0" xfId="1" applyNumberFormat="1" applyFont="1" applyFill="1" applyBorder="1"/>
    <xf numFmtId="43" fontId="13" fillId="0" borderId="0" xfId="1" applyFont="1" applyFill="1" applyBorder="1"/>
    <xf numFmtId="164" fontId="13" fillId="0" borderId="0" xfId="0" applyNumberFormat="1" applyFont="1" applyFill="1" applyBorder="1"/>
    <xf numFmtId="164" fontId="6" fillId="0" borderId="0" xfId="0" applyNumberFormat="1" applyFont="1" applyFill="1" applyBorder="1"/>
    <xf numFmtId="164" fontId="6" fillId="0" borderId="0" xfId="1" quotePrefix="1" applyNumberFormat="1" applyFont="1" applyFill="1" applyBorder="1"/>
    <xf numFmtId="164" fontId="12" fillId="0" borderId="4" xfId="1" applyNumberFormat="1" applyFont="1" applyFill="1" applyBorder="1"/>
    <xf numFmtId="164" fontId="12" fillId="0" borderId="2" xfId="1" applyNumberFormat="1" applyFont="1" applyFill="1" applyBorder="1"/>
    <xf numFmtId="0" fontId="7" fillId="0" borderId="0" xfId="0" applyFont="1" applyFill="1" applyAlignment="1"/>
    <xf numFmtId="164" fontId="8" fillId="0" borderId="0" xfId="1" applyNumberFormat="1" applyFont="1" applyFill="1" applyAlignment="1">
      <alignment horizontal="center"/>
    </xf>
    <xf numFmtId="164" fontId="8" fillId="0" borderId="0" xfId="1" applyNumberFormat="1" applyFont="1" applyFill="1" applyAlignment="1"/>
    <xf numFmtId="3" fontId="12" fillId="0" borderId="0" xfId="0" applyNumberFormat="1" applyFont="1" applyFill="1" applyBorder="1"/>
    <xf numFmtId="164" fontId="14" fillId="0" borderId="0" xfId="1" applyNumberFormat="1" applyFont="1" applyFill="1" applyBorder="1" applyAlignment="1">
      <alignment wrapText="1"/>
    </xf>
    <xf numFmtId="0" fontId="15" fillId="0" borderId="0" xfId="0" applyFont="1" applyAlignment="1">
      <alignment wrapText="1"/>
    </xf>
    <xf numFmtId="164" fontId="13" fillId="2" borderId="0" xfId="0" applyNumberFormat="1" applyFont="1" applyFill="1" applyBorder="1"/>
    <xf numFmtId="0" fontId="11" fillId="0" borderId="0" xfId="0" applyFont="1" applyFill="1" applyBorder="1" applyAlignment="1">
      <alignment horizontal="center"/>
    </xf>
    <xf numFmtId="0" fontId="16" fillId="0" borderId="0" xfId="0" applyFont="1" applyFill="1" applyBorder="1"/>
    <xf numFmtId="0" fontId="16" fillId="0" borderId="0" xfId="0" applyFont="1" applyFill="1" applyBorder="1" applyAlignment="1">
      <alignment horizontal="center"/>
    </xf>
    <xf numFmtId="164" fontId="13" fillId="0" borderId="0" xfId="1" applyNumberFormat="1" applyFont="1" applyFill="1" applyBorder="1" applyAlignment="1">
      <alignment horizontal="centerContinuous"/>
    </xf>
    <xf numFmtId="164" fontId="16" fillId="0" borderId="0" xfId="1" applyNumberFormat="1" applyFont="1" applyFill="1" applyBorder="1" applyAlignment="1">
      <alignment horizontal="centerContinuous"/>
    </xf>
    <xf numFmtId="0" fontId="16" fillId="0" borderId="0" xfId="0" applyFont="1" applyFill="1" applyBorder="1" applyAlignment="1">
      <alignment horizontal="centerContinuous"/>
    </xf>
    <xf numFmtId="164" fontId="16" fillId="0" borderId="0" xfId="1" applyNumberFormat="1" applyFont="1" applyFill="1" applyBorder="1" applyAlignment="1"/>
    <xf numFmtId="43" fontId="16" fillId="0" borderId="0" xfId="1" applyFont="1" applyFill="1" applyBorder="1"/>
    <xf numFmtId="164" fontId="11" fillId="0" borderId="0" xfId="1" applyNumberFormat="1" applyFont="1" applyFill="1" applyBorder="1" applyAlignment="1">
      <alignment horizontal="centerContinuous"/>
    </xf>
    <xf numFmtId="0" fontId="11" fillId="0" borderId="0" xfId="0" applyFont="1" applyFill="1" applyBorder="1" applyAlignment="1">
      <alignment horizontal="centerContinuous"/>
    </xf>
    <xf numFmtId="164" fontId="11" fillId="0" borderId="0" xfId="1" applyNumberFormat="1" applyFont="1" applyFill="1" applyBorder="1" applyAlignment="1"/>
    <xf numFmtId="43" fontId="11" fillId="0" borderId="0" xfId="1" applyFont="1" applyFill="1" applyBorder="1"/>
    <xf numFmtId="0" fontId="12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/>
    <xf numFmtId="0" fontId="19" fillId="0" borderId="0" xfId="0" applyFont="1"/>
    <xf numFmtId="3" fontId="19" fillId="0" borderId="0" xfId="0" applyNumberFormat="1" applyFont="1"/>
    <xf numFmtId="164" fontId="19" fillId="0" borderId="0" xfId="1" applyNumberFormat="1" applyFont="1"/>
    <xf numFmtId="164" fontId="20" fillId="0" borderId="0" xfId="1" applyNumberFormat="1" applyFont="1" applyAlignment="1">
      <alignment horizontal="right"/>
    </xf>
    <xf numFmtId="164" fontId="20" fillId="0" borderId="0" xfId="1" applyNumberFormat="1" applyFont="1" applyFill="1" applyAlignment="1">
      <alignment horizontal="right"/>
    </xf>
    <xf numFmtId="3" fontId="7" fillId="0" borderId="0" xfId="0" applyNumberFormat="1" applyFont="1" applyAlignment="1">
      <alignment horizontal="left"/>
    </xf>
    <xf numFmtId="3" fontId="19" fillId="0" borderId="0" xfId="0" applyNumberFormat="1" applyFont="1" applyAlignment="1">
      <alignment horizontal="centerContinuous"/>
    </xf>
    <xf numFmtId="164" fontId="19" fillId="0" borderId="0" xfId="1" applyNumberFormat="1" applyFont="1" applyAlignment="1">
      <alignment horizontal="centerContinuous"/>
    </xf>
    <xf numFmtId="3" fontId="9" fillId="0" borderId="0" xfId="0" applyNumberFormat="1" applyFont="1" applyAlignment="1">
      <alignment horizontal="left"/>
    </xf>
    <xf numFmtId="0" fontId="5" fillId="0" borderId="0" xfId="0" applyFont="1" applyFill="1" applyBorder="1" applyAlignment="1">
      <alignment horizontal="center" vertical="center" wrapText="1"/>
    </xf>
    <xf numFmtId="3" fontId="19" fillId="0" borderId="0" xfId="0" applyNumberFormat="1" applyFont="1" applyBorder="1"/>
    <xf numFmtId="164" fontId="19" fillId="0" borderId="0" xfId="1" applyNumberFormat="1" applyFont="1" applyBorder="1"/>
    <xf numFmtId="3" fontId="20" fillId="0" borderId="1" xfId="0" applyNumberFormat="1" applyFont="1" applyBorder="1" applyAlignment="1">
      <alignment horizontal="center" vertical="center" wrapText="1"/>
    </xf>
    <xf numFmtId="164" fontId="20" fillId="0" borderId="1" xfId="1" applyNumberFormat="1" applyFont="1" applyBorder="1" applyAlignment="1">
      <alignment horizontal="right" vertical="center" wrapText="1"/>
    </xf>
    <xf numFmtId="164" fontId="20" fillId="0" borderId="0" xfId="1" applyNumberFormat="1" applyFont="1" applyBorder="1" applyAlignment="1">
      <alignment horizontal="right" vertical="center" wrapText="1"/>
    </xf>
    <xf numFmtId="164" fontId="20" fillId="0" borderId="1" xfId="1" applyNumberFormat="1" applyFont="1" applyFill="1" applyBorder="1" applyAlignment="1">
      <alignment horizontal="right" vertical="center" wrapText="1"/>
    </xf>
    <xf numFmtId="3" fontId="19" fillId="0" borderId="0" xfId="0" applyNumberFormat="1" applyFont="1" applyBorder="1" applyAlignment="1">
      <alignment horizontal="center" vertical="center" wrapText="1"/>
    </xf>
    <xf numFmtId="3" fontId="19" fillId="0" borderId="0" xfId="0" applyNumberFormat="1" applyFont="1" applyBorder="1" applyAlignment="1">
      <alignment horizontal="center"/>
    </xf>
    <xf numFmtId="164" fontId="19" fillId="0" borderId="0" xfId="1" applyNumberFormat="1" applyFont="1" applyBorder="1" applyAlignment="1">
      <alignment shrinkToFit="1"/>
    </xf>
    <xf numFmtId="164" fontId="19" fillId="0" borderId="0" xfId="1" applyNumberFormat="1" applyFont="1" applyFill="1" applyBorder="1" applyAlignment="1">
      <alignment shrinkToFit="1"/>
    </xf>
    <xf numFmtId="9" fontId="19" fillId="0" borderId="0" xfId="2" applyFont="1" applyBorder="1"/>
    <xf numFmtId="3" fontId="20" fillId="0" borderId="0" xfId="0" applyNumberFormat="1" applyFont="1" applyBorder="1"/>
    <xf numFmtId="3" fontId="20" fillId="0" borderId="0" xfId="0" applyNumberFormat="1" applyFont="1" applyBorder="1" applyAlignment="1">
      <alignment horizontal="center"/>
    </xf>
    <xf numFmtId="164" fontId="20" fillId="0" borderId="3" xfId="1" applyNumberFormat="1" applyFont="1" applyBorder="1" applyAlignment="1">
      <alignment shrinkToFit="1"/>
    </xf>
    <xf numFmtId="164" fontId="20" fillId="0" borderId="0" xfId="1" applyNumberFormat="1" applyFont="1" applyBorder="1" applyAlignment="1">
      <alignment shrinkToFit="1"/>
    </xf>
    <xf numFmtId="164" fontId="20" fillId="0" borderId="3" xfId="1" applyNumberFormat="1" applyFont="1" applyFill="1" applyBorder="1" applyAlignment="1">
      <alignment shrinkToFit="1"/>
    </xf>
    <xf numFmtId="164" fontId="20" fillId="0" borderId="0" xfId="1" applyNumberFormat="1" applyFont="1" applyFill="1" applyBorder="1" applyAlignment="1">
      <alignment shrinkToFit="1"/>
    </xf>
    <xf numFmtId="43" fontId="19" fillId="0" borderId="0" xfId="1" applyFont="1" applyBorder="1"/>
    <xf numFmtId="3" fontId="21" fillId="0" borderId="0" xfId="0" applyNumberFormat="1" applyFont="1" applyBorder="1"/>
    <xf numFmtId="3" fontId="21" fillId="0" borderId="0" xfId="0" applyNumberFormat="1" applyFont="1" applyBorder="1" applyAlignment="1">
      <alignment horizontal="center"/>
    </xf>
    <xf numFmtId="164" fontId="21" fillId="0" borderId="0" xfId="1" applyNumberFormat="1" applyFont="1" applyBorder="1" applyAlignment="1">
      <alignment shrinkToFit="1"/>
    </xf>
    <xf numFmtId="164" fontId="21" fillId="0" borderId="0" xfId="1" applyNumberFormat="1" applyFont="1" applyFill="1" applyBorder="1" applyAlignment="1">
      <alignment shrinkToFit="1"/>
    </xf>
    <xf numFmtId="9" fontId="20" fillId="0" borderId="0" xfId="2" applyFont="1" applyBorder="1"/>
    <xf numFmtId="3" fontId="22" fillId="0" borderId="0" xfId="0" applyNumberFormat="1" applyFont="1" applyBorder="1"/>
    <xf numFmtId="164" fontId="20" fillId="0" borderId="4" xfId="1" applyNumberFormat="1" applyFont="1" applyBorder="1" applyAlignment="1">
      <alignment shrinkToFit="1"/>
    </xf>
    <xf numFmtId="164" fontId="20" fillId="0" borderId="4" xfId="1" applyNumberFormat="1" applyFont="1" applyFill="1" applyBorder="1" applyAlignment="1">
      <alignment shrinkToFit="1"/>
    </xf>
    <xf numFmtId="165" fontId="19" fillId="0" borderId="0" xfId="1" applyNumberFormat="1" applyFont="1" applyBorder="1" applyAlignment="1">
      <alignment shrinkToFit="1"/>
    </xf>
    <xf numFmtId="164" fontId="20" fillId="0" borderId="0" xfId="1" applyNumberFormat="1" applyFont="1" applyBorder="1"/>
    <xf numFmtId="164" fontId="20" fillId="0" borderId="0" xfId="1" applyNumberFormat="1" applyFont="1" applyFill="1" applyBorder="1"/>
    <xf numFmtId="3" fontId="12" fillId="0" borderId="0" xfId="0" applyNumberFormat="1" applyFont="1" applyBorder="1"/>
    <xf numFmtId="3" fontId="12" fillId="0" borderId="0" xfId="0" applyNumberFormat="1" applyFont="1" applyBorder="1" applyAlignment="1">
      <alignment horizontal="center"/>
    </xf>
    <xf numFmtId="164" fontId="12" fillId="0" borderId="0" xfId="1" applyNumberFormat="1" applyFont="1" applyBorder="1"/>
    <xf numFmtId="164" fontId="13" fillId="0" borderId="0" xfId="1" applyNumberFormat="1" applyFont="1" applyBorder="1" applyAlignment="1">
      <alignment horizontal="centerContinuous"/>
    </xf>
    <xf numFmtId="164" fontId="16" fillId="0" borderId="0" xfId="1" applyNumberFormat="1" applyFont="1" applyBorder="1" applyAlignment="1">
      <alignment horizontal="centerContinuous"/>
    </xf>
    <xf numFmtId="164" fontId="12" fillId="0" borderId="0" xfId="1" applyNumberFormat="1" applyFont="1" applyBorder="1" applyAlignment="1">
      <alignment horizontal="centerContinuous"/>
    </xf>
    <xf numFmtId="164" fontId="12" fillId="0" borderId="0" xfId="1" applyNumberFormat="1" applyFont="1" applyFill="1" applyBorder="1" applyAlignment="1">
      <alignment horizontal="centerContinuous"/>
    </xf>
    <xf numFmtId="3" fontId="11" fillId="0" borderId="0" xfId="0" applyNumberFormat="1" applyFont="1" applyBorder="1" applyAlignment="1">
      <alignment horizontal="left"/>
    </xf>
    <xf numFmtId="3" fontId="11" fillId="0" borderId="0" xfId="0" applyNumberFormat="1" applyFont="1" applyBorder="1" applyAlignment="1">
      <alignment horizontal="center"/>
    </xf>
    <xf numFmtId="164" fontId="11" fillId="0" borderId="0" xfId="1" applyNumberFormat="1" applyFont="1" applyBorder="1" applyAlignment="1">
      <alignment horizontal="center"/>
    </xf>
    <xf numFmtId="164" fontId="11" fillId="0" borderId="0" xfId="1" applyNumberFormat="1" applyFont="1" applyBorder="1" applyAlignment="1">
      <alignment horizontal="centerContinuous"/>
    </xf>
    <xf numFmtId="3" fontId="11" fillId="0" borderId="0" xfId="0" applyNumberFormat="1" applyFont="1" applyBorder="1"/>
    <xf numFmtId="3" fontId="6" fillId="0" borderId="0" xfId="0" applyNumberFormat="1" applyFont="1" applyBorder="1"/>
    <xf numFmtId="3" fontId="6" fillId="0" borderId="0" xfId="0" applyNumberFormat="1" applyFont="1" applyBorder="1" applyAlignment="1">
      <alignment horizontal="center"/>
    </xf>
    <xf numFmtId="164" fontId="6" fillId="0" borderId="0" xfId="1" applyNumberFormat="1" applyFont="1" applyBorder="1"/>
    <xf numFmtId="164" fontId="23" fillId="0" borderId="0" xfId="1" applyNumberFormat="1" applyFont="1" applyBorder="1"/>
    <xf numFmtId="3" fontId="12" fillId="0" borderId="0" xfId="0" applyNumberFormat="1" applyFont="1" applyBorder="1" applyAlignment="1">
      <alignment horizontal="left" indent="2"/>
    </xf>
    <xf numFmtId="3" fontId="12" fillId="0" borderId="0" xfId="0" applyNumberFormat="1" applyFont="1" applyBorder="1" applyAlignment="1">
      <alignment horizontal="center"/>
    </xf>
    <xf numFmtId="164" fontId="12" fillId="0" borderId="0" xfId="1" applyNumberFormat="1" applyFont="1" applyBorder="1" applyAlignment="1">
      <alignment horizontal="center"/>
    </xf>
    <xf numFmtId="164" fontId="12" fillId="0" borderId="0" xfId="1" applyNumberFormat="1" applyFont="1" applyBorder="1" applyAlignment="1">
      <alignment horizontal="center"/>
    </xf>
    <xf numFmtId="164" fontId="19" fillId="0" borderId="0" xfId="1" applyNumberFormat="1" applyFont="1" applyFill="1" applyBorder="1"/>
    <xf numFmtId="164" fontId="19" fillId="0" borderId="0" xfId="1" applyNumberFormat="1" applyFont="1" applyFill="1"/>
    <xf numFmtId="0" fontId="26" fillId="0" borderId="0" xfId="0" applyFont="1" applyFill="1" applyAlignment="1"/>
    <xf numFmtId="0" fontId="27" fillId="0" borderId="0" xfId="0" applyFont="1" applyFill="1" applyBorder="1" applyAlignment="1"/>
    <xf numFmtId="0" fontId="11" fillId="0" borderId="0" xfId="0" applyFont="1" applyFill="1" applyBorder="1" applyAlignment="1">
      <alignment vertical="center"/>
    </xf>
    <xf numFmtId="164" fontId="28" fillId="0" borderId="0" xfId="1" applyNumberFormat="1" applyFont="1" applyFill="1" applyAlignment="1"/>
    <xf numFmtId="0" fontId="29" fillId="0" borderId="0" xfId="0" applyFont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wrapText="1"/>
    </xf>
    <xf numFmtId="0" fontId="30" fillId="0" borderId="0" xfId="0" applyFont="1" applyAlignment="1">
      <alignment horizontal="center" wrapText="1"/>
    </xf>
    <xf numFmtId="49" fontId="32" fillId="3" borderId="0" xfId="3" applyNumberFormat="1" applyFont="1" applyFill="1" applyBorder="1" applyAlignment="1">
      <alignment horizontal="left"/>
    </xf>
    <xf numFmtId="0" fontId="32" fillId="3" borderId="0" xfId="3" applyFont="1" applyFill="1" applyBorder="1" applyAlignment="1">
      <alignment horizontal="center"/>
    </xf>
    <xf numFmtId="0" fontId="33" fillId="0" borderId="0" xfId="0" applyFont="1"/>
    <xf numFmtId="0" fontId="34" fillId="0" borderId="0" xfId="0" applyFont="1"/>
    <xf numFmtId="49" fontId="32" fillId="3" borderId="1" xfId="3" applyNumberFormat="1" applyFont="1" applyFill="1" applyBorder="1" applyAlignment="1">
      <alignment horizontal="left"/>
    </xf>
    <xf numFmtId="0" fontId="32" fillId="3" borderId="1" xfId="3" applyFont="1" applyFill="1" applyBorder="1" applyAlignment="1">
      <alignment horizontal="left"/>
    </xf>
    <xf numFmtId="0" fontId="32" fillId="3" borderId="1" xfId="3" applyFont="1" applyFill="1" applyBorder="1" applyAlignment="1">
      <alignment horizontal="center"/>
    </xf>
    <xf numFmtId="41" fontId="35" fillId="3" borderId="1" xfId="4" applyNumberFormat="1" applyFont="1" applyFill="1" applyBorder="1" applyAlignment="1">
      <alignment horizontal="right"/>
    </xf>
    <xf numFmtId="0" fontId="32" fillId="3" borderId="0" xfId="3" applyFont="1" applyFill="1" applyBorder="1" applyAlignment="1">
      <alignment horizontal="left"/>
    </xf>
    <xf numFmtId="41" fontId="35" fillId="3" borderId="0" xfId="4" applyNumberFormat="1" applyFont="1" applyFill="1" applyBorder="1" applyAlignment="1">
      <alignment horizontal="right"/>
    </xf>
    <xf numFmtId="37" fontId="35" fillId="3" borderId="0" xfId="3" applyNumberFormat="1" applyFont="1" applyFill="1" applyBorder="1" applyAlignment="1">
      <alignment horizontal="right"/>
    </xf>
    <xf numFmtId="41" fontId="36" fillId="3" borderId="0" xfId="4" applyNumberFormat="1" applyFont="1" applyFill="1" applyBorder="1" applyAlignment="1">
      <alignment horizontal="right"/>
    </xf>
    <xf numFmtId="164" fontId="35" fillId="4" borderId="0" xfId="5" applyNumberFormat="1" applyFont="1" applyFill="1" applyBorder="1" applyAlignment="1">
      <alignment horizontal="right" vertical="center"/>
    </xf>
    <xf numFmtId="0" fontId="37" fillId="0" borderId="0" xfId="0" applyFont="1"/>
    <xf numFmtId="0" fontId="33" fillId="3" borderId="0" xfId="3" applyFont="1" applyFill="1" applyBorder="1" applyAlignment="1">
      <alignment horizontal="center"/>
    </xf>
    <xf numFmtId="49" fontId="33" fillId="3" borderId="0" xfId="3" quotePrefix="1" applyNumberFormat="1" applyFont="1" applyFill="1" applyBorder="1" applyAlignment="1">
      <alignment horizontal="left"/>
    </xf>
    <xf numFmtId="0" fontId="33" fillId="3" borderId="0" xfId="3" applyFont="1" applyFill="1" applyBorder="1" applyAlignment="1">
      <alignment horizontal="left"/>
    </xf>
    <xf numFmtId="0" fontId="33" fillId="3" borderId="0" xfId="3" quotePrefix="1" applyFont="1" applyFill="1" applyBorder="1" applyAlignment="1">
      <alignment horizontal="center"/>
    </xf>
    <xf numFmtId="41" fontId="38" fillId="3" borderId="0" xfId="4" applyNumberFormat="1" applyFont="1" applyFill="1" applyBorder="1" applyAlignment="1">
      <alignment horizontal="right"/>
    </xf>
    <xf numFmtId="164" fontId="38" fillId="4" borderId="0" xfId="5" applyNumberFormat="1" applyFont="1" applyFill="1" applyBorder="1" applyAlignment="1">
      <alignment horizontal="right" vertical="center" wrapText="1"/>
    </xf>
    <xf numFmtId="41" fontId="39" fillId="3" borderId="0" xfId="4" applyNumberFormat="1" applyFont="1" applyFill="1" applyBorder="1" applyAlignment="1">
      <alignment horizontal="right"/>
    </xf>
    <xf numFmtId="164" fontId="38" fillId="4" borderId="0" xfId="5" applyNumberFormat="1" applyFont="1" applyFill="1" applyBorder="1" applyAlignment="1">
      <alignment horizontal="right" vertical="center"/>
    </xf>
    <xf numFmtId="0" fontId="30" fillId="3" borderId="0" xfId="3" applyFont="1" applyFill="1" applyBorder="1" applyAlignment="1">
      <alignment horizontal="left" wrapText="1"/>
    </xf>
    <xf numFmtId="0" fontId="32" fillId="3" borderId="0" xfId="3" quotePrefix="1" applyFont="1" applyFill="1" applyBorder="1" applyAlignment="1">
      <alignment horizontal="center"/>
    </xf>
    <xf numFmtId="0" fontId="38" fillId="0" borderId="0" xfId="6" applyFont="1" applyBorder="1"/>
    <xf numFmtId="37" fontId="38" fillId="0" borderId="0" xfId="6" applyNumberFormat="1" applyFont="1" applyBorder="1"/>
    <xf numFmtId="49" fontId="33" fillId="3" borderId="0" xfId="3" quotePrefix="1" applyNumberFormat="1" applyFont="1" applyFill="1" applyBorder="1" applyAlignment="1">
      <alignment horizontal="left" vertical="center"/>
    </xf>
    <xf numFmtId="0" fontId="33" fillId="3" borderId="0" xfId="3" applyFont="1" applyFill="1" applyBorder="1" applyAlignment="1">
      <alignment horizontal="left" vertical="center" wrapText="1"/>
    </xf>
    <xf numFmtId="0" fontId="33" fillId="3" borderId="0" xfId="3" quotePrefix="1" applyFont="1" applyFill="1" applyBorder="1" applyAlignment="1">
      <alignment horizontal="center" vertical="center"/>
    </xf>
    <xf numFmtId="41" fontId="38" fillId="3" borderId="0" xfId="4" applyNumberFormat="1" applyFont="1" applyFill="1" applyBorder="1" applyAlignment="1">
      <alignment horizontal="right" vertical="center"/>
    </xf>
    <xf numFmtId="0" fontId="38" fillId="0" borderId="0" xfId="6" applyFont="1" applyFill="1" applyBorder="1"/>
    <xf numFmtId="0" fontId="33" fillId="3" borderId="0" xfId="3" applyFont="1" applyFill="1" applyBorder="1"/>
    <xf numFmtId="41" fontId="38" fillId="3" borderId="0" xfId="4" applyNumberFormat="1" applyFont="1" applyFill="1" applyBorder="1"/>
    <xf numFmtId="164" fontId="38" fillId="0" borderId="0" xfId="5" applyNumberFormat="1" applyFont="1" applyFill="1" applyBorder="1" applyAlignment="1">
      <alignment horizontal="right" vertical="center"/>
    </xf>
    <xf numFmtId="49" fontId="33" fillId="3" borderId="0" xfId="3" applyNumberFormat="1" applyFont="1" applyFill="1" applyBorder="1" applyAlignment="1">
      <alignment horizontal="left"/>
    </xf>
    <xf numFmtId="41" fontId="35" fillId="3" borderId="3" xfId="4" applyNumberFormat="1" applyFont="1" applyFill="1" applyBorder="1" applyAlignment="1">
      <alignment horizontal="right"/>
    </xf>
    <xf numFmtId="49" fontId="33" fillId="3" borderId="0" xfId="3" applyNumberFormat="1" applyFont="1" applyFill="1" applyBorder="1"/>
    <xf numFmtId="0" fontId="40" fillId="3" borderId="0" xfId="3" applyFont="1" applyFill="1" applyBorder="1"/>
    <xf numFmtId="0" fontId="40" fillId="3" borderId="0" xfId="3" applyFont="1" applyFill="1" applyBorder="1" applyAlignment="1">
      <alignment horizontal="left"/>
    </xf>
    <xf numFmtId="37" fontId="38" fillId="3" borderId="0" xfId="3" applyNumberFormat="1" applyFont="1" applyFill="1" applyBorder="1" applyAlignment="1">
      <alignment horizontal="right"/>
    </xf>
    <xf numFmtId="41" fontId="38" fillId="4" borderId="0" xfId="5" applyNumberFormat="1" applyFont="1" applyFill="1" applyBorder="1" applyAlignment="1">
      <alignment horizontal="right" vertical="center"/>
    </xf>
    <xf numFmtId="41" fontId="35" fillId="3" borderId="4" xfId="4" applyNumberFormat="1" applyFont="1" applyFill="1" applyBorder="1" applyAlignment="1">
      <alignment horizontal="right"/>
    </xf>
    <xf numFmtId="164" fontId="13" fillId="0" borderId="0" xfId="1" applyNumberFormat="1" applyFont="1" applyFill="1" applyBorder="1" applyAlignment="1">
      <alignment horizontal="right"/>
    </xf>
    <xf numFmtId="0" fontId="29" fillId="0" borderId="0" xfId="0" applyFont="1"/>
  </cellXfs>
  <cellStyles count="10">
    <cellStyle name="Comma" xfId="1" builtinId="3"/>
    <cellStyle name="Comma 2 2" xfId="5"/>
    <cellStyle name="Normal" xfId="0" builtinId="0"/>
    <cellStyle name="Normal 15" xfId="3"/>
    <cellStyle name="Normal 2 2" xfId="7"/>
    <cellStyle name="Normal 2 3" xfId="8"/>
    <cellStyle name="Normal 2 3 2" xfId="6"/>
    <cellStyle name="Normal_KTQ204" xfId="4"/>
    <cellStyle name="Percent" xfId="2" builtinId="5"/>
    <cellStyle name="Style 1 3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oan/BCTC/BCTC%20Q4%20NAM%202015/CONG%20TY%20ME/bctc%20quy%204%20201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BAN%20CAN%20DOI%20KE%20TOAN%20Q1-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oan/BCTC/BCTC%20Q3%20NAM%202015/CONG%20TY%20ME/bctc%20quy%203%202015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CĐKT-200"/>
      <sheetName val="KQKDquý-gửi sở"/>
      <sheetName val="LCTTGT"/>
      <sheetName val="Sheet1"/>
    </sheetNames>
    <sheetDataSet>
      <sheetData sheetId="0">
        <row r="11">
          <cell r="D11">
            <v>3487640042</v>
          </cell>
        </row>
        <row r="16">
          <cell r="D16">
            <v>16000000000</v>
          </cell>
        </row>
        <row r="18">
          <cell r="D18">
            <v>25627127216</v>
          </cell>
        </row>
        <row r="20">
          <cell r="D20">
            <v>2178142472</v>
          </cell>
        </row>
        <row r="21">
          <cell r="D21">
            <v>-3405540499</v>
          </cell>
        </row>
        <row r="72">
          <cell r="D72">
            <v>1057333294</v>
          </cell>
        </row>
        <row r="78">
          <cell r="D78">
            <v>4389384137</v>
          </cell>
        </row>
        <row r="88">
          <cell r="D88">
            <v>7795794455</v>
          </cell>
        </row>
      </sheetData>
      <sheetData sheetId="1">
        <row r="15">
          <cell r="D15">
            <v>32075615226</v>
          </cell>
        </row>
        <row r="22">
          <cell r="D22">
            <v>2610591164</v>
          </cell>
        </row>
        <row r="30">
          <cell r="D30">
            <v>1063006166</v>
          </cell>
        </row>
      </sheetData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THEO PHAN MEN CHUA SUA"/>
      <sheetName val="THEO PHAN MEN- bu tru kiem toan"/>
    </sheetNames>
    <sheetDataSet>
      <sheetData sheetId="0" refreshError="1">
        <row r="15">
          <cell r="G15">
            <v>0</v>
          </cell>
        </row>
        <row r="91">
          <cell r="G91">
            <v>1115870260</v>
          </cell>
        </row>
        <row r="109">
          <cell r="G109">
            <v>2268974682</v>
          </cell>
        </row>
        <row r="110">
          <cell r="G110">
            <v>1231352097</v>
          </cell>
        </row>
        <row r="134">
          <cell r="G134">
            <v>27000000000</v>
          </cell>
        </row>
        <row r="142">
          <cell r="G142">
            <v>7805044329</v>
          </cell>
        </row>
        <row r="148">
          <cell r="G148">
            <v>301787590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BCĐKT-200"/>
      <sheetName val="KQKDquý-gửi sở"/>
      <sheetName val="LCTTGT"/>
      <sheetName val="Sheet1"/>
    </sheetNames>
    <sheetDataSet>
      <sheetData sheetId="0"/>
      <sheetData sheetId="1"/>
      <sheetData sheetId="2">
        <row r="51">
          <cell r="D51">
            <v>-5130000000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33"/>
  </sheetPr>
  <dimension ref="A1:K100"/>
  <sheetViews>
    <sheetView topLeftCell="A82" zoomScale="99" zoomScaleNormal="99" workbookViewId="0">
      <selection activeCell="M71" sqref="M71"/>
    </sheetView>
  </sheetViews>
  <sheetFormatPr defaultRowHeight="15"/>
  <cols>
    <col min="1" max="1" width="46.7109375" style="14" customWidth="1"/>
    <col min="2" max="2" width="7.7109375" style="35" customWidth="1"/>
    <col min="3" max="3" width="7.85546875" style="35" customWidth="1"/>
    <col min="4" max="4" width="20" style="14" customWidth="1"/>
    <col min="5" max="5" width="1.5703125" style="44" customWidth="1"/>
    <col min="6" max="6" width="20.5703125" style="13" customWidth="1"/>
    <col min="7" max="7" width="20.5703125" style="13" hidden="1" customWidth="1"/>
    <col min="8" max="8" width="18.7109375" style="14" hidden="1" customWidth="1"/>
    <col min="9" max="9" width="15.7109375" style="14" hidden="1" customWidth="1"/>
    <col min="10" max="10" width="16.42578125" style="14" hidden="1" customWidth="1"/>
    <col min="11" max="11" width="16.28515625" style="15" hidden="1" customWidth="1"/>
    <col min="12" max="16384" width="9.140625" style="14"/>
  </cols>
  <sheetData>
    <row r="1" spans="1:11" s="5" customFormat="1" ht="14.25">
      <c r="A1" s="1" t="s">
        <v>0</v>
      </c>
      <c r="B1" s="2"/>
      <c r="C1" s="3" t="s">
        <v>1</v>
      </c>
      <c r="D1" s="3"/>
      <c r="E1" s="3"/>
      <c r="F1" s="3"/>
      <c r="G1" s="4"/>
      <c r="K1" s="6"/>
    </row>
    <row r="2" spans="1:11" s="5" customFormat="1" ht="18" customHeight="1">
      <c r="A2" s="7" t="s">
        <v>2</v>
      </c>
      <c r="B2" s="8"/>
      <c r="C2" s="9" t="s">
        <v>3</v>
      </c>
      <c r="D2" s="9"/>
      <c r="E2" s="9"/>
      <c r="F2" s="9"/>
      <c r="G2" s="4"/>
      <c r="K2" s="6"/>
    </row>
    <row r="3" spans="1:11" ht="6.75" customHeight="1">
      <c r="A3" s="10"/>
      <c r="B3" s="11"/>
      <c r="C3" s="11"/>
      <c r="D3" s="10"/>
      <c r="E3" s="10"/>
      <c r="F3" s="12"/>
    </row>
    <row r="4" spans="1:11" s="20" customFormat="1" ht="18.75" customHeight="1">
      <c r="A4" s="16" t="s">
        <v>4</v>
      </c>
      <c r="B4" s="17"/>
      <c r="C4" s="18" t="s">
        <v>5</v>
      </c>
      <c r="D4" s="18"/>
      <c r="E4" s="18"/>
      <c r="F4" s="18"/>
      <c r="G4" s="19"/>
      <c r="K4" s="21"/>
    </row>
    <row r="5" spans="1:11" s="27" customFormat="1" ht="18.75" customHeight="1">
      <c r="A5" s="22" t="s">
        <v>6</v>
      </c>
      <c r="B5" s="23"/>
      <c r="C5" s="24" t="s">
        <v>7</v>
      </c>
      <c r="D5" s="25"/>
      <c r="E5" s="25"/>
      <c r="F5" s="25"/>
      <c r="G5" s="26"/>
      <c r="K5" s="28"/>
    </row>
    <row r="6" spans="1:11" s="27" customFormat="1" ht="8.25" customHeight="1">
      <c r="A6" s="22"/>
      <c r="B6" s="23"/>
      <c r="C6" s="29"/>
      <c r="D6" s="29"/>
      <c r="E6" s="29"/>
      <c r="F6" s="29"/>
      <c r="G6" s="26"/>
      <c r="K6" s="28"/>
    </row>
    <row r="7" spans="1:11" s="35" customFormat="1" ht="31.5">
      <c r="A7" s="30" t="s">
        <v>8</v>
      </c>
      <c r="B7" s="31" t="s">
        <v>9</v>
      </c>
      <c r="C7" s="31" t="s">
        <v>10</v>
      </c>
      <c r="D7" s="32" t="s">
        <v>11</v>
      </c>
      <c r="E7" s="33"/>
      <c r="F7" s="32" t="s">
        <v>12</v>
      </c>
      <c r="G7" s="34"/>
      <c r="K7" s="36"/>
    </row>
    <row r="8" spans="1:11" s="35" customFormat="1" ht="6.75" customHeight="1">
      <c r="A8" s="37"/>
      <c r="B8" s="37"/>
      <c r="C8" s="37"/>
      <c r="D8" s="33"/>
      <c r="E8" s="33"/>
      <c r="F8" s="32"/>
      <c r="G8" s="34"/>
      <c r="K8" s="36"/>
    </row>
    <row r="9" spans="1:11" s="42" customFormat="1" ht="18.75" customHeight="1">
      <c r="A9" s="38" t="s">
        <v>13</v>
      </c>
      <c r="B9" s="39">
        <v>100</v>
      </c>
      <c r="C9" s="39"/>
      <c r="D9" s="40">
        <f>+D10+D13+D17+D22+D25</f>
        <v>58040962499</v>
      </c>
      <c r="E9" s="41"/>
      <c r="F9" s="40">
        <f>+F10+F13+F17+F22+F25</f>
        <v>61231813766</v>
      </c>
      <c r="G9" s="41"/>
      <c r="K9" s="43"/>
    </row>
    <row r="10" spans="1:11" s="42" customFormat="1" ht="18.75" customHeight="1">
      <c r="A10" s="42" t="s">
        <v>14</v>
      </c>
      <c r="B10" s="39">
        <v>110</v>
      </c>
      <c r="C10" s="39">
        <v>5</v>
      </c>
      <c r="D10" s="41">
        <f>+D11+D12</f>
        <v>4358982966</v>
      </c>
      <c r="E10" s="41"/>
      <c r="F10" s="41">
        <f>+F11+F12</f>
        <v>12047391474</v>
      </c>
      <c r="G10" s="41"/>
      <c r="K10" s="43"/>
    </row>
    <row r="11" spans="1:11" s="44" customFormat="1" ht="18.75" customHeight="1">
      <c r="A11" s="44" t="s">
        <v>15</v>
      </c>
      <c r="B11" s="45">
        <v>111</v>
      </c>
      <c r="C11" s="45"/>
      <c r="D11" s="46">
        <f>871342924+'[1]BCĐKT-200'!$D$11</f>
        <v>4358982966</v>
      </c>
      <c r="E11" s="46"/>
      <c r="F11" s="46">
        <v>2047391474</v>
      </c>
      <c r="G11" s="46"/>
      <c r="K11" s="47"/>
    </row>
    <row r="12" spans="1:11" s="44" customFormat="1" ht="18.75" customHeight="1">
      <c r="A12" s="44" t="s">
        <v>16</v>
      </c>
      <c r="B12" s="45">
        <v>112</v>
      </c>
      <c r="C12" s="45"/>
      <c r="D12" s="46"/>
      <c r="E12" s="46"/>
      <c r="F12" s="46">
        <v>10000000000</v>
      </c>
      <c r="G12" s="46"/>
      <c r="K12" s="47"/>
    </row>
    <row r="13" spans="1:11" s="42" customFormat="1" ht="18.75" customHeight="1">
      <c r="A13" s="42" t="s">
        <v>17</v>
      </c>
      <c r="B13" s="39">
        <v>120</v>
      </c>
      <c r="C13" s="39"/>
      <c r="D13" s="41">
        <f>SUM(D14:D16)</f>
        <v>18000000000</v>
      </c>
      <c r="E13" s="41"/>
      <c r="F13" s="41">
        <f>SUM(F14:F16)</f>
        <v>0</v>
      </c>
      <c r="G13" s="41"/>
      <c r="K13" s="43"/>
    </row>
    <row r="14" spans="1:11" s="44" customFormat="1" ht="18.75" hidden="1" customHeight="1">
      <c r="A14" s="44" t="s">
        <v>18</v>
      </c>
      <c r="B14" s="45">
        <v>121</v>
      </c>
      <c r="C14" s="45"/>
      <c r="D14" s="46">
        <v>0</v>
      </c>
      <c r="E14" s="46"/>
      <c r="F14" s="46"/>
      <c r="G14" s="46"/>
      <c r="K14" s="47"/>
    </row>
    <row r="15" spans="1:11" s="44" customFormat="1" ht="18.75" hidden="1" customHeight="1">
      <c r="A15" s="44" t="s">
        <v>19</v>
      </c>
      <c r="B15" s="45">
        <v>122</v>
      </c>
      <c r="C15" s="45"/>
      <c r="D15" s="46">
        <v>0</v>
      </c>
      <c r="E15" s="46"/>
      <c r="F15" s="46"/>
      <c r="G15" s="46"/>
      <c r="K15" s="47"/>
    </row>
    <row r="16" spans="1:11" s="44" customFormat="1" ht="18.75" customHeight="1">
      <c r="A16" s="44" t="s">
        <v>20</v>
      </c>
      <c r="B16" s="45">
        <v>123</v>
      </c>
      <c r="C16" s="45">
        <v>6</v>
      </c>
      <c r="D16" s="46">
        <f>2000000000+'[1]BCĐKT-200'!$D$16</f>
        <v>18000000000</v>
      </c>
      <c r="E16" s="46"/>
      <c r="F16" s="46">
        <f>+'[2]THEO PHAN MEN CHUA SUA'!G15</f>
        <v>0</v>
      </c>
      <c r="G16" s="46"/>
      <c r="K16" s="47"/>
    </row>
    <row r="17" spans="1:11" s="42" customFormat="1" ht="18.75" customHeight="1">
      <c r="A17" s="42" t="s">
        <v>21</v>
      </c>
      <c r="B17" s="39">
        <v>130</v>
      </c>
      <c r="C17" s="39"/>
      <c r="D17" s="41">
        <f>SUM(D18:D21)</f>
        <v>25331075998</v>
      </c>
      <c r="E17" s="41"/>
      <c r="F17" s="41">
        <f>SUM(F18:F21)</f>
        <v>40430514198</v>
      </c>
      <c r="G17" s="41"/>
      <c r="K17" s="43"/>
    </row>
    <row r="18" spans="1:11" s="44" customFormat="1" ht="18.75" customHeight="1">
      <c r="A18" s="44" t="s">
        <v>22</v>
      </c>
      <c r="B18" s="45">
        <v>131</v>
      </c>
      <c r="C18" s="45">
        <v>7</v>
      </c>
      <c r="D18" s="46">
        <f>548233000+'[1]BCĐKT-200'!$D$18</f>
        <v>26175360216</v>
      </c>
      <c r="E18" s="46"/>
      <c r="F18" s="46">
        <v>43276259320</v>
      </c>
      <c r="G18" s="46"/>
      <c r="K18" s="47"/>
    </row>
    <row r="19" spans="1:11" s="44" customFormat="1" ht="18.75" customHeight="1">
      <c r="A19" s="44" t="s">
        <v>23</v>
      </c>
      <c r="B19" s="45">
        <v>132</v>
      </c>
      <c r="C19" s="45">
        <v>8</v>
      </c>
      <c r="D19" s="46">
        <f>344245753</f>
        <v>344245753</v>
      </c>
      <c r="E19" s="46"/>
      <c r="F19" s="46">
        <v>258969939</v>
      </c>
      <c r="G19" s="46"/>
      <c r="K19" s="47"/>
    </row>
    <row r="20" spans="1:11" s="44" customFormat="1" ht="18" customHeight="1">
      <c r="A20" s="44" t="s">
        <v>24</v>
      </c>
      <c r="B20" s="45">
        <v>136</v>
      </c>
      <c r="C20" s="45" t="s">
        <v>25</v>
      </c>
      <c r="D20" s="46">
        <f>38868056+'[1]BCĐKT-200'!$D$20</f>
        <v>2217010528</v>
      </c>
      <c r="E20" s="46"/>
      <c r="F20" s="46">
        <v>389077845</v>
      </c>
      <c r="G20" s="46"/>
      <c r="K20" s="47"/>
    </row>
    <row r="21" spans="1:11" s="44" customFormat="1" ht="18.75" customHeight="1">
      <c r="A21" s="44" t="s">
        <v>26</v>
      </c>
      <c r="B21" s="45">
        <v>137</v>
      </c>
      <c r="C21" s="45">
        <v>10</v>
      </c>
      <c r="D21" s="46">
        <f>'[1]BCĐKT-200'!$D$21</f>
        <v>-3405540499</v>
      </c>
      <c r="E21" s="46"/>
      <c r="F21" s="46">
        <v>-3493792906</v>
      </c>
      <c r="G21" s="46"/>
      <c r="K21" s="47"/>
    </row>
    <row r="22" spans="1:11" s="42" customFormat="1" ht="18.75" customHeight="1">
      <c r="A22" s="42" t="s">
        <v>27</v>
      </c>
      <c r="B22" s="39">
        <v>140</v>
      </c>
      <c r="C22" s="39"/>
      <c r="D22" s="41">
        <f>+D23+D24</f>
        <v>10298608711</v>
      </c>
      <c r="E22" s="41"/>
      <c r="F22" s="41">
        <f>+F23+F24</f>
        <v>8656804761</v>
      </c>
      <c r="G22" s="41"/>
      <c r="K22" s="43"/>
    </row>
    <row r="23" spans="1:11" s="44" customFormat="1" ht="18.75" customHeight="1">
      <c r="A23" s="44" t="s">
        <v>28</v>
      </c>
      <c r="B23" s="45">
        <v>141</v>
      </c>
      <c r="C23" s="45">
        <v>11</v>
      </c>
      <c r="D23" s="46">
        <v>10298608711</v>
      </c>
      <c r="E23" s="46"/>
      <c r="F23" s="46">
        <v>8656804761</v>
      </c>
      <c r="G23" s="46"/>
      <c r="K23" s="47"/>
    </row>
    <row r="24" spans="1:11" s="44" customFormat="1" ht="18.75" customHeight="1">
      <c r="A24" s="44" t="s">
        <v>29</v>
      </c>
      <c r="B24" s="45">
        <v>149</v>
      </c>
      <c r="C24" s="45"/>
      <c r="D24" s="46">
        <v>0</v>
      </c>
      <c r="F24" s="46">
        <v>0</v>
      </c>
      <c r="G24" s="46"/>
      <c r="K24" s="47"/>
    </row>
    <row r="25" spans="1:11" s="42" customFormat="1" ht="18.75" customHeight="1">
      <c r="A25" s="42" t="s">
        <v>30</v>
      </c>
      <c r="B25" s="39">
        <v>150</v>
      </c>
      <c r="C25" s="39"/>
      <c r="D25" s="41">
        <f>SUM(D26:D27)</f>
        <v>52294824</v>
      </c>
      <c r="E25" s="41"/>
      <c r="F25" s="41">
        <f>SUM(F26:F27)</f>
        <v>97103333</v>
      </c>
      <c r="G25" s="41"/>
      <c r="K25" s="43"/>
    </row>
    <row r="26" spans="1:11" s="44" customFormat="1" ht="18.75" customHeight="1">
      <c r="A26" s="44" t="s">
        <v>31</v>
      </c>
      <c r="B26" s="45">
        <v>151</v>
      </c>
      <c r="C26" s="45" t="s">
        <v>32</v>
      </c>
      <c r="D26" s="46"/>
      <c r="E26" s="46"/>
      <c r="F26" s="46">
        <v>97103333</v>
      </c>
      <c r="G26" s="46"/>
      <c r="K26" s="47"/>
    </row>
    <row r="27" spans="1:11" s="44" customFormat="1" ht="18.75" customHeight="1">
      <c r="A27" s="44" t="s">
        <v>33</v>
      </c>
      <c r="B27" s="45">
        <v>152</v>
      </c>
      <c r="C27" s="45"/>
      <c r="D27" s="46">
        <v>52294824</v>
      </c>
      <c r="E27" s="46"/>
      <c r="F27" s="46"/>
      <c r="G27" s="46"/>
      <c r="K27" s="47"/>
    </row>
    <row r="28" spans="1:11" s="44" customFormat="1" ht="9" customHeight="1">
      <c r="B28" s="45"/>
      <c r="C28" s="45"/>
      <c r="D28" s="46"/>
      <c r="E28" s="46"/>
      <c r="F28" s="46"/>
      <c r="G28" s="46"/>
      <c r="K28" s="47"/>
    </row>
    <row r="29" spans="1:11" s="42" customFormat="1" ht="18.75" customHeight="1">
      <c r="A29" s="38" t="s">
        <v>34</v>
      </c>
      <c r="B29" s="39">
        <v>200</v>
      </c>
      <c r="C29" s="39"/>
      <c r="D29" s="40">
        <f>+D30+D36+D43+D46+D49+D52</f>
        <v>27915125611</v>
      </c>
      <c r="E29" s="41"/>
      <c r="F29" s="40">
        <f>+F30+F36+F43+F46+F49+F51</f>
        <v>9591769464</v>
      </c>
      <c r="G29" s="41"/>
      <c r="I29" s="48"/>
      <c r="K29" s="43"/>
    </row>
    <row r="30" spans="1:11" s="42" customFormat="1" ht="18.75" customHeight="1">
      <c r="A30" s="42" t="s">
        <v>35</v>
      </c>
      <c r="B30" s="39">
        <v>210</v>
      </c>
      <c r="C30" s="39"/>
      <c r="D30" s="41">
        <f>SUM(D31:D32)</f>
        <v>296478000</v>
      </c>
      <c r="E30" s="41"/>
      <c r="F30" s="41">
        <f>SUM(F31:F32)</f>
        <v>21750000</v>
      </c>
      <c r="G30" s="41"/>
      <c r="K30" s="43"/>
    </row>
    <row r="31" spans="1:11" s="44" customFormat="1" ht="13.5" customHeight="1">
      <c r="A31" s="44" t="s">
        <v>36</v>
      </c>
      <c r="B31" s="45">
        <v>211</v>
      </c>
      <c r="C31" s="45"/>
      <c r="D31" s="49"/>
      <c r="E31" s="49"/>
      <c r="F31" s="49"/>
      <c r="G31" s="46"/>
      <c r="K31" s="47"/>
    </row>
    <row r="32" spans="1:11" s="44" customFormat="1" ht="18.75" customHeight="1">
      <c r="A32" s="44" t="s">
        <v>37</v>
      </c>
      <c r="B32" s="45">
        <v>216</v>
      </c>
      <c r="C32" s="45" t="s">
        <v>38</v>
      </c>
      <c r="D32" s="46">
        <v>296478000</v>
      </c>
      <c r="E32" s="46"/>
      <c r="F32" s="46">
        <v>21750000</v>
      </c>
      <c r="G32" s="46"/>
      <c r="K32" s="47"/>
    </row>
    <row r="33" spans="1:11" s="44" customFormat="1" ht="18.75" hidden="1" customHeight="1">
      <c r="B33" s="45"/>
      <c r="C33" s="45"/>
      <c r="D33" s="50"/>
      <c r="E33" s="50"/>
      <c r="F33" s="50"/>
      <c r="G33" s="46"/>
      <c r="K33" s="47"/>
    </row>
    <row r="34" spans="1:11" s="44" customFormat="1" ht="18.75" hidden="1" customHeight="1">
      <c r="B34" s="45"/>
      <c r="C34" s="45"/>
      <c r="D34" s="50"/>
      <c r="E34" s="50"/>
      <c r="F34" s="50"/>
      <c r="G34" s="46"/>
      <c r="K34" s="47"/>
    </row>
    <row r="35" spans="1:11" s="44" customFormat="1" ht="13.5" hidden="1" customHeight="1">
      <c r="B35" s="45"/>
      <c r="C35" s="45"/>
      <c r="D35" s="50"/>
      <c r="E35" s="50"/>
      <c r="F35" s="50"/>
      <c r="G35" s="46"/>
      <c r="K35" s="47"/>
    </row>
    <row r="36" spans="1:11" s="42" customFormat="1" ht="18.75" customHeight="1">
      <c r="A36" s="42" t="s">
        <v>39</v>
      </c>
      <c r="B36" s="39">
        <v>220</v>
      </c>
      <c r="C36" s="39"/>
      <c r="D36" s="41">
        <f>+D37+D40</f>
        <v>25210373093</v>
      </c>
      <c r="E36" s="41"/>
      <c r="F36" s="41">
        <f>+F37+F40</f>
        <v>7473177921</v>
      </c>
      <c r="G36" s="41"/>
      <c r="K36" s="43"/>
    </row>
    <row r="37" spans="1:11" s="44" customFormat="1" ht="18.75" customHeight="1">
      <c r="A37" s="44" t="s">
        <v>40</v>
      </c>
      <c r="B37" s="45">
        <v>221</v>
      </c>
      <c r="C37" s="45">
        <v>13</v>
      </c>
      <c r="D37" s="46">
        <f>+D38+D39</f>
        <v>24953052519</v>
      </c>
      <c r="E37" s="46"/>
      <c r="F37" s="46">
        <f>+F38+F39</f>
        <v>7214782490</v>
      </c>
      <c r="G37" s="46"/>
      <c r="K37" s="47"/>
    </row>
    <row r="38" spans="1:11" s="51" customFormat="1" ht="18.75" customHeight="1">
      <c r="A38" s="51" t="s">
        <v>41</v>
      </c>
      <c r="B38" s="52">
        <v>222</v>
      </c>
      <c r="C38" s="52"/>
      <c r="D38" s="53">
        <v>59187185016</v>
      </c>
      <c r="E38" s="53"/>
      <c r="F38" s="53">
        <v>39154282574</v>
      </c>
      <c r="G38" s="53"/>
      <c r="K38" s="54"/>
    </row>
    <row r="39" spans="1:11" s="51" customFormat="1" ht="18.75" customHeight="1">
      <c r="A39" s="51" t="s">
        <v>42</v>
      </c>
      <c r="B39" s="52">
        <v>223</v>
      </c>
      <c r="C39" s="52"/>
      <c r="D39" s="53">
        <v>-34234132497</v>
      </c>
      <c r="E39" s="53"/>
      <c r="F39" s="53">
        <v>-31939500084</v>
      </c>
      <c r="G39" s="53"/>
      <c r="H39" s="55"/>
      <c r="K39" s="54"/>
    </row>
    <row r="40" spans="1:11" s="44" customFormat="1" ht="18.75" customHeight="1">
      <c r="A40" s="44" t="s">
        <v>43</v>
      </c>
      <c r="B40" s="45">
        <v>227</v>
      </c>
      <c r="C40" s="45">
        <v>14</v>
      </c>
      <c r="D40" s="46">
        <f>+D41+D42</f>
        <v>257320574</v>
      </c>
      <c r="E40" s="46"/>
      <c r="F40" s="46">
        <f>+F41+F42</f>
        <v>258395431</v>
      </c>
      <c r="G40" s="46"/>
      <c r="K40" s="47"/>
    </row>
    <row r="41" spans="1:11" s="44" customFormat="1" ht="18.75" customHeight="1">
      <c r="A41" s="44" t="s">
        <v>41</v>
      </c>
      <c r="B41" s="45">
        <v>228</v>
      </c>
      <c r="C41" s="45"/>
      <c r="D41" s="53">
        <v>261620000</v>
      </c>
      <c r="E41" s="46"/>
      <c r="F41" s="46">
        <v>261620000</v>
      </c>
      <c r="G41" s="46"/>
      <c r="K41" s="47"/>
    </row>
    <row r="42" spans="1:11" s="44" customFormat="1" ht="18.75" customHeight="1">
      <c r="A42" s="44" t="s">
        <v>42</v>
      </c>
      <c r="B42" s="45">
        <v>229</v>
      </c>
      <c r="C42" s="45"/>
      <c r="D42" s="53">
        <v>-4299426</v>
      </c>
      <c r="E42" s="46"/>
      <c r="F42" s="46">
        <v>-3224569</v>
      </c>
      <c r="G42" s="46"/>
      <c r="K42" s="47"/>
    </row>
    <row r="43" spans="1:11" s="42" customFormat="1" ht="17.25" customHeight="1">
      <c r="A43" s="42" t="s">
        <v>44</v>
      </c>
      <c r="B43" s="39">
        <v>230</v>
      </c>
      <c r="C43" s="39"/>
      <c r="D43" s="41"/>
      <c r="E43" s="41"/>
      <c r="F43" s="41"/>
      <c r="G43" s="41"/>
      <c r="K43" s="43"/>
    </row>
    <row r="44" spans="1:11" s="44" customFormat="1" ht="18.75" hidden="1" customHeight="1">
      <c r="A44" s="44" t="s">
        <v>41</v>
      </c>
      <c r="B44" s="45">
        <v>231</v>
      </c>
      <c r="C44" s="45"/>
      <c r="F44" s="46"/>
      <c r="G44" s="46"/>
      <c r="K44" s="47"/>
    </row>
    <row r="45" spans="1:11" s="44" customFormat="1" ht="18.75" hidden="1" customHeight="1">
      <c r="A45" s="44" t="s">
        <v>42</v>
      </c>
      <c r="B45" s="45">
        <v>232</v>
      </c>
      <c r="C45" s="45"/>
      <c r="F45" s="46"/>
      <c r="G45" s="46"/>
      <c r="K45" s="47"/>
    </row>
    <row r="46" spans="1:11" s="42" customFormat="1" ht="18.75" customHeight="1">
      <c r="A46" s="42" t="s">
        <v>45</v>
      </c>
      <c r="B46" s="39">
        <v>240</v>
      </c>
      <c r="C46" s="39"/>
      <c r="D46" s="41">
        <f>+D47+D48</f>
        <v>0</v>
      </c>
      <c r="E46" s="41"/>
      <c r="F46" s="41">
        <f>+F47+F48</f>
        <v>2096841543</v>
      </c>
      <c r="G46" s="41"/>
      <c r="K46" s="43"/>
    </row>
    <row r="47" spans="1:11" s="44" customFormat="1" ht="14.25" customHeight="1">
      <c r="A47" s="44" t="s">
        <v>46</v>
      </c>
      <c r="B47" s="45">
        <v>241</v>
      </c>
      <c r="C47" s="45"/>
      <c r="D47" s="47">
        <v>0</v>
      </c>
      <c r="F47" s="46">
        <v>0</v>
      </c>
      <c r="G47" s="46"/>
      <c r="K47" s="47"/>
    </row>
    <row r="48" spans="1:11" s="44" customFormat="1" ht="18.75" customHeight="1">
      <c r="A48" s="44" t="s">
        <v>47</v>
      </c>
      <c r="B48" s="45">
        <v>242</v>
      </c>
      <c r="C48" s="45">
        <v>15</v>
      </c>
      <c r="D48" s="46"/>
      <c r="E48" s="46"/>
      <c r="F48" s="46">
        <v>2096841543</v>
      </c>
      <c r="G48" s="46"/>
      <c r="K48" s="47"/>
    </row>
    <row r="49" spans="1:11" s="42" customFormat="1" ht="18.75" customHeight="1">
      <c r="A49" s="42" t="s">
        <v>48</v>
      </c>
      <c r="B49" s="39">
        <v>250</v>
      </c>
      <c r="C49" s="39"/>
      <c r="D49" s="41">
        <f>D50</f>
        <v>0</v>
      </c>
      <c r="E49" s="41"/>
      <c r="F49" s="41">
        <f>SUM(F50:F50)</f>
        <v>0</v>
      </c>
      <c r="G49" s="41"/>
      <c r="K49" s="43"/>
    </row>
    <row r="50" spans="1:11" s="44" customFormat="1" ht="18.75" customHeight="1">
      <c r="A50" s="44" t="s">
        <v>49</v>
      </c>
      <c r="B50" s="45">
        <v>252</v>
      </c>
      <c r="C50" s="45"/>
      <c r="D50" s="46"/>
      <c r="E50" s="46"/>
      <c r="F50" s="46"/>
      <c r="G50" s="46"/>
      <c r="K50" s="47"/>
    </row>
    <row r="51" spans="1:11" s="42" customFormat="1" ht="18.75" customHeight="1">
      <c r="A51" s="42" t="s">
        <v>50</v>
      </c>
      <c r="B51" s="39">
        <v>260</v>
      </c>
      <c r="C51" s="39"/>
      <c r="D51" s="41">
        <f>D52</f>
        <v>2408274518</v>
      </c>
      <c r="E51" s="41"/>
      <c r="F51" s="41">
        <f>SUM(F52:F53)</f>
        <v>0</v>
      </c>
      <c r="G51" s="41"/>
      <c r="K51" s="43"/>
    </row>
    <row r="52" spans="1:11" s="44" customFormat="1" ht="18.75" customHeight="1">
      <c r="A52" s="44" t="s">
        <v>51</v>
      </c>
      <c r="B52" s="45">
        <v>261</v>
      </c>
      <c r="C52" s="45" t="s">
        <v>52</v>
      </c>
      <c r="D52" s="46">
        <v>2408274518</v>
      </c>
      <c r="E52" s="46"/>
      <c r="F52" s="46">
        <v>0</v>
      </c>
      <c r="G52" s="46"/>
      <c r="H52" s="56"/>
      <c r="J52" s="56"/>
      <c r="K52" s="47"/>
    </row>
    <row r="53" spans="1:11" s="44" customFormat="1" ht="18.75" customHeight="1">
      <c r="A53" s="44" t="s">
        <v>53</v>
      </c>
      <c r="B53" s="45">
        <v>268</v>
      </c>
      <c r="C53" s="45"/>
      <c r="D53" s="46"/>
      <c r="E53" s="46"/>
      <c r="F53" s="46"/>
      <c r="G53" s="57"/>
      <c r="K53" s="47"/>
    </row>
    <row r="54" spans="1:11" s="42" customFormat="1" ht="18.75" customHeight="1" thickBot="1">
      <c r="A54" s="38" t="s">
        <v>54</v>
      </c>
      <c r="B54" s="39">
        <v>270</v>
      </c>
      <c r="C54" s="39"/>
      <c r="D54" s="58">
        <f>D29+D9</f>
        <v>85956088110</v>
      </c>
      <c r="E54" s="41">
        <f>+E9+E29</f>
        <v>0</v>
      </c>
      <c r="F54" s="58">
        <f>+F9+F29</f>
        <v>70823583230</v>
      </c>
      <c r="G54" s="41"/>
      <c r="H54" s="48"/>
      <c r="K54" s="43"/>
    </row>
    <row r="55" spans="1:11" s="42" customFormat="1" ht="10.5" customHeight="1" thickTop="1">
      <c r="A55" s="38"/>
      <c r="B55" s="39"/>
      <c r="C55" s="39"/>
      <c r="D55" s="41"/>
      <c r="E55" s="41"/>
      <c r="F55" s="59"/>
      <c r="G55" s="41"/>
      <c r="H55" s="48"/>
      <c r="K55" s="43"/>
    </row>
    <row r="56" spans="1:11" s="5" customFormat="1" ht="14.25">
      <c r="A56" s="1" t="s">
        <v>0</v>
      </c>
      <c r="B56" s="2"/>
      <c r="C56" s="3" t="s">
        <v>1</v>
      </c>
      <c r="D56" s="3"/>
      <c r="E56" s="3"/>
      <c r="F56" s="3"/>
      <c r="G56" s="4"/>
      <c r="K56" s="6"/>
    </row>
    <row r="57" spans="1:11" s="5" customFormat="1" ht="18" customHeight="1">
      <c r="A57" s="7" t="s">
        <v>2</v>
      </c>
      <c r="B57" s="8"/>
      <c r="C57" s="9" t="s">
        <v>3</v>
      </c>
      <c r="D57" s="9"/>
      <c r="E57" s="9"/>
      <c r="F57" s="9"/>
      <c r="G57" s="4"/>
      <c r="K57" s="6"/>
    </row>
    <row r="58" spans="1:11" ht="6.75" customHeight="1">
      <c r="A58" s="10"/>
      <c r="B58" s="11"/>
      <c r="C58" s="11"/>
      <c r="D58" s="10"/>
      <c r="E58" s="10"/>
      <c r="F58" s="12"/>
    </row>
    <row r="59" spans="1:11" s="20" customFormat="1" ht="18.75" customHeight="1">
      <c r="A59" s="60" t="s">
        <v>55</v>
      </c>
      <c r="B59" s="60"/>
      <c r="C59" s="61"/>
      <c r="D59" s="62"/>
      <c r="E59" s="62"/>
      <c r="F59" s="62"/>
      <c r="G59" s="19"/>
      <c r="K59" s="21"/>
    </row>
    <row r="60" spans="1:11" s="27" customFormat="1" ht="18.75" customHeight="1">
      <c r="A60" s="22" t="s">
        <v>6</v>
      </c>
      <c r="B60" s="23"/>
      <c r="C60" s="24"/>
      <c r="D60" s="25"/>
      <c r="E60" s="25"/>
      <c r="F60" s="25"/>
      <c r="G60" s="26"/>
      <c r="K60" s="28"/>
    </row>
    <row r="61" spans="1:11" s="27" customFormat="1" ht="8.25" customHeight="1">
      <c r="A61" s="22"/>
      <c r="B61" s="23"/>
      <c r="C61" s="29"/>
      <c r="D61" s="29"/>
      <c r="E61" s="29"/>
      <c r="F61" s="29"/>
      <c r="G61" s="26"/>
      <c r="K61" s="28"/>
    </row>
    <row r="62" spans="1:11" s="35" customFormat="1" ht="31.5">
      <c r="A62" s="30" t="s">
        <v>56</v>
      </c>
      <c r="B62" s="31" t="s">
        <v>9</v>
      </c>
      <c r="C62" s="31" t="s">
        <v>10</v>
      </c>
      <c r="D62" s="32" t="s">
        <v>11</v>
      </c>
      <c r="E62" s="33"/>
      <c r="F62" s="32" t="s">
        <v>12</v>
      </c>
      <c r="G62" s="34"/>
      <c r="K62" s="36"/>
    </row>
    <row r="63" spans="1:11" s="42" customFormat="1" ht="10.5" customHeight="1">
      <c r="A63" s="38"/>
      <c r="B63" s="39"/>
      <c r="C63" s="39"/>
      <c r="D63" s="59"/>
      <c r="E63" s="41"/>
      <c r="F63" s="59"/>
      <c r="G63" s="41"/>
      <c r="H63" s="48"/>
      <c r="K63" s="43"/>
    </row>
    <row r="64" spans="1:11" s="42" customFormat="1" ht="18.75" customHeight="1">
      <c r="A64" s="38" t="s">
        <v>57</v>
      </c>
      <c r="B64" s="39">
        <v>300</v>
      </c>
      <c r="C64" s="39"/>
      <c r="D64" s="40">
        <f>+D65+D76</f>
        <v>40168974471</v>
      </c>
      <c r="E64" s="41"/>
      <c r="F64" s="40">
        <f>+F65+F76</f>
        <v>27659764822</v>
      </c>
      <c r="G64" s="41"/>
      <c r="H64" s="63"/>
      <c r="K64" s="43"/>
    </row>
    <row r="65" spans="1:11" s="42" customFormat="1" ht="18.75" customHeight="1">
      <c r="A65" s="42" t="s">
        <v>58</v>
      </c>
      <c r="B65" s="39">
        <v>310</v>
      </c>
      <c r="C65" s="39"/>
      <c r="D65" s="41">
        <f>SUM(D66:D75)</f>
        <v>40168974471</v>
      </c>
      <c r="E65" s="41"/>
      <c r="F65" s="41">
        <f>SUM(F66:F75)</f>
        <v>27659764822</v>
      </c>
      <c r="G65" s="41"/>
      <c r="H65" s="63"/>
      <c r="K65" s="43"/>
    </row>
    <row r="66" spans="1:11" s="44" customFormat="1" ht="18.75" customHeight="1">
      <c r="A66" s="44" t="s">
        <v>59</v>
      </c>
      <c r="B66" s="45">
        <v>311</v>
      </c>
      <c r="C66" s="45">
        <v>16</v>
      </c>
      <c r="D66" s="46">
        <f>6012389762</f>
        <v>6012389762</v>
      </c>
      <c r="E66" s="46"/>
      <c r="F66" s="46">
        <v>5793042664</v>
      </c>
      <c r="G66" s="46"/>
      <c r="K66" s="47"/>
    </row>
    <row r="67" spans="1:11" s="44" customFormat="1" ht="18.75" customHeight="1">
      <c r="A67" s="44" t="s">
        <v>60</v>
      </c>
      <c r="B67" s="45">
        <v>312</v>
      </c>
      <c r="C67" s="45">
        <v>17</v>
      </c>
      <c r="D67" s="46">
        <f>12600127420-400259095</f>
        <v>12199868325</v>
      </c>
      <c r="E67" s="46"/>
      <c r="F67" s="46">
        <v>1720687125</v>
      </c>
      <c r="G67" s="64" t="s">
        <v>61</v>
      </c>
      <c r="H67" s="65"/>
      <c r="I67" s="65"/>
      <c r="K67" s="47"/>
    </row>
    <row r="68" spans="1:11" s="44" customFormat="1" ht="18.75" customHeight="1">
      <c r="A68" s="44" t="s">
        <v>62</v>
      </c>
      <c r="B68" s="45">
        <v>313</v>
      </c>
      <c r="C68" s="45">
        <v>18</v>
      </c>
      <c r="D68" s="46">
        <f>62041349+'[1]BCĐKT-200'!$D$72</f>
        <v>1119374643</v>
      </c>
      <c r="E68" s="46"/>
      <c r="F68" s="46">
        <v>6074511482</v>
      </c>
      <c r="G68" s="65"/>
      <c r="H68" s="65"/>
      <c r="I68" s="65"/>
      <c r="K68" s="47"/>
    </row>
    <row r="69" spans="1:11" s="44" customFormat="1" ht="18.75" customHeight="1">
      <c r="A69" s="44" t="s">
        <v>63</v>
      </c>
      <c r="B69" s="45">
        <v>314</v>
      </c>
      <c r="C69" s="45"/>
      <c r="D69" s="46">
        <v>971424721</v>
      </c>
      <c r="E69" s="46"/>
      <c r="F69" s="46">
        <v>1360886709</v>
      </c>
      <c r="G69" s="65"/>
      <c r="H69" s="65"/>
      <c r="I69" s="65"/>
      <c r="K69" s="47"/>
    </row>
    <row r="70" spans="1:11" s="44" customFormat="1" ht="18.75" customHeight="1">
      <c r="A70" s="44" t="s">
        <v>64</v>
      </c>
      <c r="B70" s="45">
        <v>315</v>
      </c>
      <c r="C70" s="45">
        <v>19</v>
      </c>
      <c r="D70" s="46">
        <v>140001013</v>
      </c>
      <c r="E70" s="46"/>
      <c r="F70" s="46">
        <v>136523412</v>
      </c>
      <c r="G70" s="46"/>
      <c r="H70" s="63"/>
      <c r="K70" s="47"/>
    </row>
    <row r="71" spans="1:11" s="44" customFormat="1" ht="18.75" customHeight="1">
      <c r="A71" s="44" t="s">
        <v>65</v>
      </c>
      <c r="B71" s="45">
        <v>318</v>
      </c>
      <c r="C71" s="45">
        <v>20</v>
      </c>
      <c r="D71" s="46">
        <v>345458040</v>
      </c>
      <c r="E71" s="46"/>
      <c r="F71" s="46">
        <v>105007359</v>
      </c>
      <c r="G71" s="46"/>
      <c r="H71" s="63"/>
      <c r="K71" s="47"/>
    </row>
    <row r="72" spans="1:11" s="44" customFormat="1" ht="18.75" customHeight="1">
      <c r="A72" s="44" t="s">
        <v>66</v>
      </c>
      <c r="B72" s="45">
        <v>319</v>
      </c>
      <c r="C72" s="45">
        <v>21</v>
      </c>
      <c r="D72" s="46">
        <f>7505591324+261487500</f>
        <v>7767078824</v>
      </c>
      <c r="E72" s="46"/>
      <c r="F72" s="46">
        <v>7852909032</v>
      </c>
      <c r="G72" s="46"/>
      <c r="K72" s="47"/>
    </row>
    <row r="73" spans="1:11" s="44" customFormat="1" ht="18.75" customHeight="1">
      <c r="A73" s="44" t="s">
        <v>67</v>
      </c>
      <c r="B73" s="45">
        <v>320</v>
      </c>
      <c r="C73" s="45">
        <v>22</v>
      </c>
      <c r="D73" s="46">
        <v>6154719400</v>
      </c>
      <c r="E73" s="46"/>
      <c r="F73" s="46">
        <f>+'[2]THEO PHAN MEN CHUA SUA'!G91</f>
        <v>1115870260</v>
      </c>
      <c r="G73" s="46"/>
      <c r="K73" s="47"/>
    </row>
    <row r="74" spans="1:11" s="44" customFormat="1" ht="18.75" customHeight="1">
      <c r="A74" s="44" t="s">
        <v>68</v>
      </c>
      <c r="B74" s="45">
        <v>321</v>
      </c>
      <c r="C74" s="45">
        <v>23</v>
      </c>
      <c r="D74" s="46">
        <f>193066509+'[1]BCĐKT-200'!$D$78</f>
        <v>4582450646</v>
      </c>
      <c r="E74" s="46"/>
      <c r="F74" s="46">
        <f>+'[2]THEO PHAN MEN CHUA SUA'!G109</f>
        <v>2268974682</v>
      </c>
      <c r="G74" s="46"/>
      <c r="K74" s="47"/>
    </row>
    <row r="75" spans="1:11" s="44" customFormat="1" ht="18.75" customHeight="1">
      <c r="A75" s="44" t="s">
        <v>69</v>
      </c>
      <c r="B75" s="45">
        <v>322</v>
      </c>
      <c r="C75" s="45"/>
      <c r="D75" s="46">
        <v>876209097</v>
      </c>
      <c r="E75" s="46"/>
      <c r="F75" s="46">
        <f>+'[2]THEO PHAN MEN CHUA SUA'!G110</f>
        <v>1231352097</v>
      </c>
      <c r="G75" s="46"/>
      <c r="K75" s="47"/>
    </row>
    <row r="76" spans="1:11" s="42" customFormat="1" ht="18.75" customHeight="1">
      <c r="A76" s="42" t="s">
        <v>70</v>
      </c>
      <c r="B76" s="39">
        <v>330</v>
      </c>
      <c r="C76" s="39"/>
      <c r="D76" s="41"/>
      <c r="E76" s="41"/>
      <c r="F76" s="41"/>
      <c r="G76" s="41"/>
      <c r="H76" s="63"/>
      <c r="K76" s="43"/>
    </row>
    <row r="77" spans="1:11" s="44" customFormat="1" ht="18.75" customHeight="1">
      <c r="B77" s="45"/>
      <c r="C77" s="45"/>
      <c r="F77" s="46"/>
      <c r="G77" s="46"/>
      <c r="K77" s="47"/>
    </row>
    <row r="78" spans="1:11" s="42" customFormat="1" ht="18.75" customHeight="1">
      <c r="A78" s="38" t="s">
        <v>71</v>
      </c>
      <c r="B78" s="39">
        <v>400</v>
      </c>
      <c r="C78" s="39"/>
      <c r="D78" s="40">
        <f>+D79+D88</f>
        <v>45787113639</v>
      </c>
      <c r="E78" s="41"/>
      <c r="F78" s="40">
        <f>+F79+F88</f>
        <v>43163818408</v>
      </c>
      <c r="G78" s="41"/>
      <c r="K78" s="43"/>
    </row>
    <row r="79" spans="1:11" s="42" customFormat="1" ht="18.75" customHeight="1">
      <c r="A79" s="42" t="s">
        <v>72</v>
      </c>
      <c r="B79" s="39">
        <v>410</v>
      </c>
      <c r="C79" s="39"/>
      <c r="D79" s="41">
        <f>+D80+D83+D84+D87</f>
        <v>45380882250</v>
      </c>
      <c r="E79" s="41"/>
      <c r="F79" s="41">
        <f>+F80+F83+F84+F87</f>
        <v>42754980078</v>
      </c>
      <c r="G79" s="41"/>
      <c r="K79" s="43"/>
    </row>
    <row r="80" spans="1:11" s="44" customFormat="1" ht="18.75" customHeight="1">
      <c r="A80" s="44" t="s">
        <v>73</v>
      </c>
      <c r="B80" s="45">
        <v>411</v>
      </c>
      <c r="C80" s="45">
        <v>24</v>
      </c>
      <c r="D80" s="46">
        <f>+D81+D82</f>
        <v>27000000000</v>
      </c>
      <c r="E80" s="46"/>
      <c r="F80" s="46">
        <f>+F81+F82</f>
        <v>27000000000</v>
      </c>
      <c r="G80" s="46"/>
      <c r="K80" s="47"/>
    </row>
    <row r="81" spans="1:11" s="51" customFormat="1" ht="18.75" customHeight="1">
      <c r="A81" s="51" t="s">
        <v>74</v>
      </c>
      <c r="B81" s="52" t="s">
        <v>75</v>
      </c>
      <c r="C81" s="52"/>
      <c r="D81" s="53">
        <v>27000000000</v>
      </c>
      <c r="E81" s="53"/>
      <c r="F81" s="53">
        <f>+'[2]THEO PHAN MEN CHUA SUA'!G134</f>
        <v>27000000000</v>
      </c>
      <c r="G81" s="53"/>
      <c r="K81" s="54"/>
    </row>
    <row r="82" spans="1:11" s="51" customFormat="1" ht="18.75" customHeight="1">
      <c r="A82" s="51" t="s">
        <v>76</v>
      </c>
      <c r="B82" s="52" t="s">
        <v>77</v>
      </c>
      <c r="C82" s="52"/>
      <c r="D82" s="53">
        <v>0</v>
      </c>
      <c r="E82" s="53"/>
      <c r="F82" s="53"/>
      <c r="G82" s="53"/>
      <c r="K82" s="54"/>
    </row>
    <row r="83" spans="1:11" s="44" customFormat="1" ht="18.75" customHeight="1">
      <c r="A83" s="44" t="s">
        <v>78</v>
      </c>
      <c r="B83" s="45">
        <v>418</v>
      </c>
      <c r="C83" s="45">
        <v>24</v>
      </c>
      <c r="D83" s="46">
        <v>9941192488</v>
      </c>
      <c r="E83" s="46"/>
      <c r="F83" s="46">
        <f>+'[2]THEO PHAN MEN CHUA SUA'!G142</f>
        <v>7805044329</v>
      </c>
      <c r="G83" s="57"/>
      <c r="K83" s="47"/>
    </row>
    <row r="84" spans="1:11" s="44" customFormat="1" ht="18.75" customHeight="1">
      <c r="A84" s="44" t="s">
        <v>79</v>
      </c>
      <c r="B84" s="45">
        <v>421</v>
      </c>
      <c r="C84" s="45">
        <v>24</v>
      </c>
      <c r="D84" s="46">
        <f>+D85+D86</f>
        <v>8137902172</v>
      </c>
      <c r="E84" s="46"/>
      <c r="F84" s="46">
        <v>7648148159</v>
      </c>
      <c r="G84" s="46"/>
      <c r="H84" s="46"/>
      <c r="I84" s="56"/>
      <c r="K84" s="47"/>
    </row>
    <row r="85" spans="1:11" s="51" customFormat="1" ht="18.75" customHeight="1">
      <c r="A85" s="51" t="s">
        <v>80</v>
      </c>
      <c r="B85" s="52" t="s">
        <v>81</v>
      </c>
      <c r="C85" s="52"/>
      <c r="D85" s="53">
        <v>0</v>
      </c>
      <c r="E85" s="53"/>
      <c r="F85" s="53">
        <v>0</v>
      </c>
      <c r="G85" s="53"/>
      <c r="K85" s="54"/>
    </row>
    <row r="86" spans="1:11" s="51" customFormat="1" ht="18.75" customHeight="1">
      <c r="A86" s="51" t="s">
        <v>82</v>
      </c>
      <c r="B86" s="52" t="s">
        <v>83</v>
      </c>
      <c r="C86" s="52"/>
      <c r="D86" s="53">
        <f>342107717+'[1]BCĐKT-200'!$D$88</f>
        <v>8137902172</v>
      </c>
      <c r="E86" s="53"/>
      <c r="F86" s="53">
        <f>F84</f>
        <v>7648148159</v>
      </c>
      <c r="G86" s="53"/>
      <c r="H86" s="66"/>
      <c r="K86" s="54"/>
    </row>
    <row r="87" spans="1:11" s="44" customFormat="1" ht="18.75" customHeight="1">
      <c r="A87" s="44" t="s">
        <v>84</v>
      </c>
      <c r="B87" s="45">
        <v>422</v>
      </c>
      <c r="C87" s="45">
        <v>24</v>
      </c>
      <c r="D87" s="46">
        <v>301787590</v>
      </c>
      <c r="E87" s="46"/>
      <c r="F87" s="46">
        <f>+'[2]THEO PHAN MEN CHUA SUA'!G148</f>
        <v>301787590</v>
      </c>
      <c r="G87" s="46"/>
      <c r="K87" s="47"/>
    </row>
    <row r="88" spans="1:11" s="42" customFormat="1" ht="18.75" customHeight="1">
      <c r="A88" s="42" t="s">
        <v>85</v>
      </c>
      <c r="B88" s="39">
        <v>430</v>
      </c>
      <c r="C88" s="39"/>
      <c r="D88" s="41">
        <f>+D89+D90</f>
        <v>406231389</v>
      </c>
      <c r="E88" s="41"/>
      <c r="F88" s="41">
        <f>+F89+F90</f>
        <v>408838330</v>
      </c>
      <c r="G88" s="41"/>
      <c r="K88" s="43"/>
    </row>
    <row r="89" spans="1:11" s="44" customFormat="1" ht="18.75" customHeight="1">
      <c r="A89" s="44" t="s">
        <v>86</v>
      </c>
      <c r="B89" s="45">
        <v>431</v>
      </c>
      <c r="C89" s="45"/>
      <c r="D89" s="46">
        <f>F89</f>
        <v>124245000</v>
      </c>
      <c r="E89" s="46"/>
      <c r="F89" s="46">
        <v>124245000</v>
      </c>
      <c r="G89" s="46"/>
      <c r="K89" s="47"/>
    </row>
    <row r="90" spans="1:11" s="44" customFormat="1" ht="18.75" customHeight="1">
      <c r="A90" s="44" t="s">
        <v>87</v>
      </c>
      <c r="B90" s="45">
        <v>432</v>
      </c>
      <c r="C90" s="45"/>
      <c r="D90" s="46">
        <v>281986389</v>
      </c>
      <c r="E90" s="46"/>
      <c r="F90" s="46">
        <v>284593330</v>
      </c>
      <c r="G90" s="46"/>
      <c r="K90" s="47"/>
    </row>
    <row r="91" spans="1:11" s="42" customFormat="1" ht="18.75" customHeight="1" thickBot="1">
      <c r="A91" s="38" t="s">
        <v>88</v>
      </c>
      <c r="B91" s="67">
        <v>440</v>
      </c>
      <c r="C91" s="39"/>
      <c r="D91" s="58">
        <f>+D64+D78</f>
        <v>85956088110</v>
      </c>
      <c r="E91" s="41"/>
      <c r="F91" s="58">
        <f>+F64+F78</f>
        <v>70823583230</v>
      </c>
      <c r="G91" s="41"/>
      <c r="H91" s="48"/>
      <c r="I91" s="48"/>
      <c r="J91" s="48"/>
      <c r="K91" s="43"/>
    </row>
    <row r="92" spans="1:11" s="42" customFormat="1" ht="18.75" customHeight="1" thickTop="1">
      <c r="A92" s="38"/>
      <c r="B92" s="67"/>
      <c r="C92" s="39"/>
      <c r="D92" s="41"/>
      <c r="E92" s="41"/>
      <c r="F92" s="41"/>
      <c r="G92" s="41"/>
      <c r="K92" s="43"/>
    </row>
    <row r="93" spans="1:11" s="68" customFormat="1" ht="15.75">
      <c r="B93" s="69"/>
      <c r="C93" s="69"/>
      <c r="D93" s="70" t="s">
        <v>89</v>
      </c>
      <c r="E93" s="71"/>
      <c r="F93" s="72"/>
      <c r="G93" s="73"/>
      <c r="K93" s="74"/>
    </row>
    <row r="94" spans="1:11" s="38" customFormat="1" ht="17.25">
      <c r="A94" s="38" t="s">
        <v>90</v>
      </c>
      <c r="B94" s="67"/>
      <c r="C94" s="67"/>
      <c r="D94" s="75" t="s">
        <v>91</v>
      </c>
      <c r="E94" s="75"/>
      <c r="F94" s="76"/>
      <c r="G94" s="77"/>
      <c r="K94" s="78"/>
    </row>
    <row r="95" spans="1:11" s="44" customFormat="1">
      <c r="B95" s="45"/>
      <c r="C95" s="45"/>
      <c r="D95" s="56"/>
      <c r="E95" s="56"/>
      <c r="F95" s="46"/>
      <c r="G95" s="46"/>
      <c r="K95" s="47"/>
    </row>
    <row r="96" spans="1:11" s="44" customFormat="1" ht="18.75" customHeight="1">
      <c r="B96" s="45"/>
      <c r="C96" s="45"/>
      <c r="F96" s="46"/>
      <c r="G96" s="46"/>
      <c r="K96" s="47"/>
    </row>
    <row r="97" spans="1:11" s="44" customFormat="1">
      <c r="B97" s="45"/>
      <c r="C97" s="45"/>
      <c r="F97" s="46"/>
      <c r="G97" s="46"/>
      <c r="K97" s="47"/>
    </row>
    <row r="98" spans="1:11" s="44" customFormat="1">
      <c r="B98" s="45"/>
      <c r="C98" s="45"/>
      <c r="D98" s="46"/>
      <c r="E98" s="46"/>
      <c r="F98" s="46"/>
      <c r="G98" s="46"/>
      <c r="K98" s="47"/>
    </row>
    <row r="99" spans="1:11" s="44" customFormat="1">
      <c r="B99" s="45"/>
      <c r="C99" s="45"/>
      <c r="F99" s="46"/>
      <c r="G99" s="46"/>
      <c r="K99" s="47"/>
    </row>
    <row r="100" spans="1:11" s="42" customFormat="1" ht="15.75">
      <c r="A100" s="42" t="s">
        <v>92</v>
      </c>
      <c r="B100" s="39"/>
      <c r="C100" s="39"/>
      <c r="D100" s="79" t="s">
        <v>93</v>
      </c>
      <c r="E100" s="79"/>
      <c r="F100" s="79"/>
      <c r="G100" s="41"/>
      <c r="K100" s="43"/>
    </row>
  </sheetData>
  <mergeCells count="9">
    <mergeCell ref="C60:F61"/>
    <mergeCell ref="G67:I69"/>
    <mergeCell ref="D100:F100"/>
    <mergeCell ref="C1:F1"/>
    <mergeCell ref="C2:F2"/>
    <mergeCell ref="C4:F4"/>
    <mergeCell ref="C5:F6"/>
    <mergeCell ref="C56:F56"/>
    <mergeCell ref="C57:F57"/>
  </mergeCells>
  <pageMargins left="0.81" right="0.17" top="0.3" bottom="0.5" header="0.2" footer="0.39"/>
  <pageSetup scale="90" orientation="portrait" horizontalDpi="300" verticalDpi="300" r:id="rId1"/>
  <headerFooter alignWithMargins="0">
    <oddFooter>&amp;L&amp;".VnArial,Regular"&amp;UC¸c thuyÕt minh kÌm theo tõ trang 7 ®Õn trang 18 lµ bé phËn hîp thµnh c¸c B¸o c¸o tµi chÝnh nµy&amp;RTrang: 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33"/>
  </sheetPr>
  <dimension ref="A1:M48"/>
  <sheetViews>
    <sheetView showZeros="0" topLeftCell="A13" workbookViewId="0">
      <selection activeCell="Q25" sqref="Q25"/>
    </sheetView>
  </sheetViews>
  <sheetFormatPr defaultRowHeight="14.25"/>
  <cols>
    <col min="1" max="1" width="48.42578125" style="84" customWidth="1"/>
    <col min="2" max="2" width="5.42578125" style="84" customWidth="1"/>
    <col min="3" max="3" width="7.5703125" style="84" customWidth="1"/>
    <col min="4" max="4" width="12.5703125" style="85" customWidth="1"/>
    <col min="5" max="5" width="0.5703125" style="85" customWidth="1"/>
    <col min="6" max="6" width="13" style="85" customWidth="1"/>
    <col min="7" max="7" width="0.5703125" style="85" customWidth="1"/>
    <col min="8" max="8" width="14.5703125" style="85" customWidth="1"/>
    <col min="9" max="9" width="0.42578125" style="85" customWidth="1"/>
    <col min="10" max="10" width="14" style="143" customWidth="1"/>
    <col min="11" max="11" width="17.42578125" style="84" hidden="1" customWidth="1"/>
    <col min="12" max="12" width="18.140625" style="84" hidden="1" customWidth="1"/>
    <col min="13" max="13" width="19.42578125" style="84" hidden="1" customWidth="1"/>
    <col min="14" max="14" width="0" style="84" hidden="1" customWidth="1"/>
    <col min="15" max="16384" width="9.140625" style="84"/>
  </cols>
  <sheetData>
    <row r="1" spans="1:13" s="5" customFormat="1">
      <c r="A1" s="1" t="s">
        <v>0</v>
      </c>
      <c r="B1" s="2"/>
      <c r="F1" s="3" t="s">
        <v>1</v>
      </c>
      <c r="G1" s="3"/>
      <c r="H1" s="3"/>
      <c r="I1" s="3"/>
      <c r="J1" s="3"/>
      <c r="K1" s="6"/>
    </row>
    <row r="2" spans="1:13" s="5" customFormat="1" ht="18" customHeight="1">
      <c r="A2" s="80" t="s">
        <v>2</v>
      </c>
      <c r="B2" s="81"/>
      <c r="C2" s="82"/>
      <c r="D2" s="82"/>
      <c r="E2" s="82"/>
      <c r="F2" s="9" t="s">
        <v>3</v>
      </c>
      <c r="G2" s="9"/>
      <c r="H2" s="9"/>
      <c r="I2" s="9"/>
      <c r="J2" s="9"/>
      <c r="K2" s="6"/>
    </row>
    <row r="3" spans="1:13" ht="1.5" hidden="1" customHeight="1">
      <c r="A3" s="83"/>
      <c r="F3" s="86"/>
      <c r="G3" s="86"/>
      <c r="H3" s="86"/>
      <c r="I3" s="86"/>
      <c r="J3" s="87"/>
    </row>
    <row r="4" spans="1:13" ht="28.5" customHeight="1">
      <c r="A4" s="88" t="s">
        <v>94</v>
      </c>
      <c r="B4" s="89"/>
      <c r="C4" s="89"/>
      <c r="D4" s="90"/>
      <c r="E4" s="90"/>
      <c r="F4" s="18" t="s">
        <v>95</v>
      </c>
      <c r="G4" s="18"/>
      <c r="H4" s="18"/>
      <c r="I4" s="18"/>
      <c r="J4" s="18"/>
    </row>
    <row r="5" spans="1:13" ht="21.75" customHeight="1">
      <c r="A5" s="91" t="s">
        <v>96</v>
      </c>
      <c r="B5" s="89"/>
      <c r="C5" s="89"/>
      <c r="D5" s="90"/>
      <c r="E5" s="90"/>
      <c r="F5" s="92" t="s">
        <v>7</v>
      </c>
      <c r="G5" s="92"/>
      <c r="H5" s="92"/>
      <c r="I5" s="92"/>
      <c r="J5" s="92"/>
    </row>
    <row r="6" spans="1:13" s="93" customFormat="1" ht="12.75" customHeight="1">
      <c r="D6" s="94"/>
      <c r="E6" s="94"/>
      <c r="F6" s="92"/>
      <c r="G6" s="92"/>
      <c r="H6" s="92"/>
      <c r="I6" s="92"/>
      <c r="J6" s="92"/>
    </row>
    <row r="7" spans="1:13" s="99" customFormat="1" ht="90" customHeight="1">
      <c r="A7" s="95" t="s">
        <v>97</v>
      </c>
      <c r="B7" s="95" t="s">
        <v>98</v>
      </c>
      <c r="C7" s="95" t="s">
        <v>10</v>
      </c>
      <c r="D7" s="96" t="s">
        <v>99</v>
      </c>
      <c r="E7" s="97"/>
      <c r="F7" s="96" t="s">
        <v>100</v>
      </c>
      <c r="G7" s="97"/>
      <c r="H7" s="96" t="s">
        <v>101</v>
      </c>
      <c r="I7" s="97"/>
      <c r="J7" s="98" t="s">
        <v>102</v>
      </c>
    </row>
    <row r="8" spans="1:13" s="93" customFormat="1" ht="23.25" customHeight="1">
      <c r="A8" s="93" t="s">
        <v>103</v>
      </c>
      <c r="B8" s="100">
        <v>1</v>
      </c>
      <c r="C8" s="100">
        <v>25</v>
      </c>
      <c r="D8" s="101">
        <f>34233949655+3168305454</f>
        <v>37402255109</v>
      </c>
      <c r="E8" s="101"/>
      <c r="F8" s="101">
        <v>37521371079</v>
      </c>
      <c r="G8" s="101"/>
      <c r="H8" s="101">
        <f>D8+95962341424</f>
        <v>133364596533</v>
      </c>
      <c r="I8" s="101"/>
      <c r="J8" s="102">
        <v>119124511763</v>
      </c>
    </row>
    <row r="9" spans="1:13" s="93" customFormat="1">
      <c r="A9" s="93" t="s">
        <v>104</v>
      </c>
      <c r="B9" s="100">
        <v>2</v>
      </c>
      <c r="C9" s="100">
        <v>26</v>
      </c>
      <c r="D9" s="101">
        <v>159994556</v>
      </c>
      <c r="E9" s="101"/>
      <c r="F9" s="101">
        <v>495481699</v>
      </c>
      <c r="G9" s="101"/>
      <c r="H9" s="101">
        <f>D9+1540343637</f>
        <v>1700338193</v>
      </c>
      <c r="I9" s="101"/>
      <c r="J9" s="102">
        <v>626549755</v>
      </c>
      <c r="L9" s="103"/>
    </row>
    <row r="10" spans="1:13" s="93" customFormat="1" hidden="1">
      <c r="A10" s="93" t="s">
        <v>105</v>
      </c>
      <c r="B10" s="100">
        <v>4</v>
      </c>
      <c r="C10" s="100"/>
      <c r="D10" s="101"/>
      <c r="E10" s="101"/>
      <c r="F10" s="101"/>
      <c r="G10" s="101"/>
      <c r="H10" s="101"/>
      <c r="I10" s="101"/>
      <c r="J10" s="102"/>
    </row>
    <row r="11" spans="1:13" s="93" customFormat="1" hidden="1">
      <c r="A11" s="93" t="s">
        <v>106</v>
      </c>
      <c r="B11" s="100">
        <v>5</v>
      </c>
      <c r="C11" s="100"/>
      <c r="D11" s="101"/>
      <c r="E11" s="101"/>
      <c r="F11" s="101"/>
      <c r="G11" s="101"/>
      <c r="H11" s="101"/>
      <c r="I11" s="101"/>
      <c r="J11" s="102"/>
    </row>
    <row r="12" spans="1:13" s="93" customFormat="1" hidden="1">
      <c r="A12" s="93" t="s">
        <v>107</v>
      </c>
      <c r="B12" s="100">
        <v>6</v>
      </c>
      <c r="C12" s="100"/>
      <c r="D12" s="101"/>
      <c r="E12" s="101"/>
      <c r="F12" s="101"/>
      <c r="G12" s="101"/>
      <c r="H12" s="101"/>
      <c r="I12" s="101"/>
      <c r="J12" s="102"/>
    </row>
    <row r="13" spans="1:13" s="93" customFormat="1" ht="20.25" customHeight="1">
      <c r="A13" s="93" t="s">
        <v>108</v>
      </c>
      <c r="B13" s="100">
        <v>10</v>
      </c>
      <c r="C13" s="100"/>
      <c r="D13" s="101">
        <f>+D8-D9</f>
        <v>37242260553</v>
      </c>
      <c r="E13" s="101"/>
      <c r="F13" s="101">
        <f>+F8-F9</f>
        <v>37025889380</v>
      </c>
      <c r="G13" s="101"/>
      <c r="H13" s="101">
        <f>+H8-H9</f>
        <v>131664258340</v>
      </c>
      <c r="I13" s="101"/>
      <c r="J13" s="102">
        <f>+J8-J9</f>
        <v>118497962008</v>
      </c>
    </row>
    <row r="14" spans="1:13" s="93" customFormat="1" ht="20.25" customHeight="1">
      <c r="A14" s="93" t="s">
        <v>109</v>
      </c>
      <c r="B14" s="100">
        <v>11</v>
      </c>
      <c r="C14" s="100">
        <v>27</v>
      </c>
      <c r="D14" s="101">
        <f>2978071851+'[1]KQKDquý-gửi sở'!$D$15-545219004</f>
        <v>34508468073</v>
      </c>
      <c r="E14" s="101"/>
      <c r="F14" s="101">
        <v>29858899720</v>
      </c>
      <c r="G14" s="101"/>
      <c r="H14" s="101">
        <f>D14+83395740091</f>
        <v>117904208164</v>
      </c>
      <c r="I14" s="101"/>
      <c r="J14" s="102">
        <v>97173560595</v>
      </c>
    </row>
    <row r="15" spans="1:13" s="104" customFormat="1" ht="20.25" customHeight="1">
      <c r="A15" s="104" t="s">
        <v>110</v>
      </c>
      <c r="B15" s="105">
        <v>20</v>
      </c>
      <c r="C15" s="105"/>
      <c r="D15" s="106">
        <f>+D13-D14</f>
        <v>2733792480</v>
      </c>
      <c r="E15" s="107"/>
      <c r="F15" s="106">
        <f>+F13-F14</f>
        <v>7166989660</v>
      </c>
      <c r="G15" s="107"/>
      <c r="H15" s="106">
        <f>+H13-H14</f>
        <v>13760050176</v>
      </c>
      <c r="I15" s="107"/>
      <c r="J15" s="108">
        <f>+J13-J14</f>
        <v>21324401413</v>
      </c>
      <c r="K15" s="93"/>
    </row>
    <row r="16" spans="1:13" s="104" customFormat="1" ht="14.25" customHeight="1">
      <c r="B16" s="105"/>
      <c r="C16" s="105"/>
      <c r="D16" s="107"/>
      <c r="E16" s="107"/>
      <c r="F16" s="107"/>
      <c r="G16" s="107"/>
      <c r="H16" s="107"/>
      <c r="I16" s="107"/>
      <c r="J16" s="109"/>
      <c r="K16" s="93"/>
    </row>
    <row r="17" spans="1:12" s="93" customFormat="1" ht="20.25" customHeight="1">
      <c r="A17" s="93" t="s">
        <v>111</v>
      </c>
      <c r="B17" s="100">
        <v>21</v>
      </c>
      <c r="C17" s="100">
        <v>28</v>
      </c>
      <c r="D17" s="101">
        <f>509422222+52160244</f>
        <v>561582466</v>
      </c>
      <c r="E17" s="101"/>
      <c r="F17" s="101">
        <v>419719897</v>
      </c>
      <c r="G17" s="101"/>
      <c r="H17" s="101">
        <f>D17+892630843</f>
        <v>1454213309</v>
      </c>
      <c r="I17" s="101"/>
      <c r="J17" s="102">
        <v>855129340</v>
      </c>
      <c r="L17" s="94"/>
    </row>
    <row r="18" spans="1:12" s="93" customFormat="1" ht="20.25" customHeight="1">
      <c r="A18" s="93" t="s">
        <v>112</v>
      </c>
      <c r="B18" s="100">
        <v>22</v>
      </c>
      <c r="C18" s="100">
        <v>29</v>
      </c>
      <c r="D18" s="101">
        <v>133792146</v>
      </c>
      <c r="E18" s="101"/>
      <c r="F18" s="101">
        <v>30766775</v>
      </c>
      <c r="G18" s="101"/>
      <c r="H18" s="101">
        <f>D18+250399506</f>
        <v>384191652</v>
      </c>
      <c r="I18" s="101"/>
      <c r="J18" s="102">
        <v>551140194</v>
      </c>
      <c r="L18" s="110"/>
    </row>
    <row r="19" spans="1:12" s="111" customFormat="1" ht="20.25" customHeight="1">
      <c r="A19" s="111" t="s">
        <v>113</v>
      </c>
      <c r="B19" s="112">
        <v>23</v>
      </c>
      <c r="C19" s="112"/>
      <c r="D19" s="113"/>
      <c r="E19" s="113"/>
      <c r="F19" s="113">
        <f>+F18</f>
        <v>30766775</v>
      </c>
      <c r="G19" s="113"/>
      <c r="H19" s="113"/>
      <c r="I19" s="113"/>
      <c r="J19" s="114">
        <f>+J18</f>
        <v>551140194</v>
      </c>
      <c r="K19" s="93"/>
    </row>
    <row r="20" spans="1:12" s="93" customFormat="1" ht="20.25" customHeight="1">
      <c r="A20" s="93" t="s">
        <v>114</v>
      </c>
      <c r="B20" s="100">
        <v>24</v>
      </c>
      <c r="C20" s="100"/>
      <c r="D20" s="101"/>
      <c r="E20" s="101"/>
      <c r="F20" s="101"/>
      <c r="G20" s="101"/>
      <c r="H20" s="101"/>
      <c r="I20" s="101"/>
      <c r="J20" s="102"/>
    </row>
    <row r="21" spans="1:12" s="93" customFormat="1" ht="20.25" customHeight="1">
      <c r="A21" s="93" t="s">
        <v>115</v>
      </c>
      <c r="B21" s="100">
        <v>25</v>
      </c>
      <c r="C21" s="100"/>
      <c r="D21" s="101">
        <v>0</v>
      </c>
      <c r="E21" s="101"/>
      <c r="F21" s="101"/>
      <c r="G21" s="101"/>
      <c r="H21" s="101">
        <v>0</v>
      </c>
      <c r="I21" s="101"/>
      <c r="J21" s="102">
        <v>65000000</v>
      </c>
    </row>
    <row r="22" spans="1:12" s="93" customFormat="1" ht="20.25" customHeight="1">
      <c r="A22" s="93" t="s">
        <v>116</v>
      </c>
      <c r="B22" s="100">
        <v>26</v>
      </c>
      <c r="C22" s="100"/>
      <c r="D22" s="101">
        <f>39980464+'[1]KQKDquý-gửi sở'!$D$22</f>
        <v>2650571628</v>
      </c>
      <c r="E22" s="101"/>
      <c r="F22" s="101">
        <v>4127792207</v>
      </c>
      <c r="G22" s="101"/>
      <c r="H22" s="101">
        <f>D22+5880814209</f>
        <v>8531385837</v>
      </c>
      <c r="I22" s="101"/>
      <c r="J22" s="102">
        <v>12605004787</v>
      </c>
      <c r="L22" s="103"/>
    </row>
    <row r="23" spans="1:12" s="104" customFormat="1" ht="20.25" customHeight="1">
      <c r="A23" s="104" t="s">
        <v>117</v>
      </c>
      <c r="B23" s="105">
        <v>30</v>
      </c>
      <c r="C23" s="105"/>
      <c r="D23" s="106">
        <f>+D15+D17-D18-D22</f>
        <v>511011172</v>
      </c>
      <c r="E23" s="107"/>
      <c r="F23" s="106">
        <f>+F15+F17-F18-F21-F22</f>
        <v>3428150575</v>
      </c>
      <c r="G23" s="107"/>
      <c r="H23" s="106">
        <f>+H15+H17-H18-H22</f>
        <v>6298685996</v>
      </c>
      <c r="I23" s="107"/>
      <c r="J23" s="108">
        <f>+J15+J17-J18-J21-J22</f>
        <v>8958385772</v>
      </c>
      <c r="K23" s="93"/>
      <c r="L23" s="115"/>
    </row>
    <row r="24" spans="1:12" s="104" customFormat="1" ht="20.25" customHeight="1">
      <c r="B24" s="105"/>
      <c r="C24" s="105"/>
      <c r="D24" s="107"/>
      <c r="E24" s="107"/>
      <c r="F24" s="107"/>
      <c r="G24" s="107"/>
      <c r="H24" s="107"/>
      <c r="I24" s="107"/>
      <c r="J24" s="109"/>
      <c r="K24" s="93"/>
    </row>
    <row r="25" spans="1:12" s="93" customFormat="1" ht="20.25" customHeight="1">
      <c r="A25" s="93" t="s">
        <v>118</v>
      </c>
      <c r="B25" s="100">
        <v>31</v>
      </c>
      <c r="C25" s="100">
        <v>30</v>
      </c>
      <c r="D25" s="101">
        <f>6568653202-545219004</f>
        <v>6023434198</v>
      </c>
      <c r="E25" s="101"/>
      <c r="F25" s="101">
        <v>1372179412</v>
      </c>
      <c r="G25" s="101"/>
      <c r="H25" s="101">
        <f>D25+1678318523</f>
        <v>7701752721</v>
      </c>
      <c r="I25" s="101"/>
      <c r="J25" s="102">
        <v>2259461154</v>
      </c>
      <c r="K25" s="116" t="s">
        <v>119</v>
      </c>
    </row>
    <row r="26" spans="1:12" s="93" customFormat="1" ht="20.25" customHeight="1">
      <c r="A26" s="93" t="s">
        <v>120</v>
      </c>
      <c r="B26" s="100">
        <v>32</v>
      </c>
      <c r="C26" s="100">
        <v>31</v>
      </c>
      <c r="D26" s="101">
        <f>2130702391</f>
        <v>2130702391</v>
      </c>
      <c r="E26" s="101"/>
      <c r="F26" s="101">
        <v>118922202</v>
      </c>
      <c r="G26" s="101"/>
      <c r="H26" s="101">
        <f>D26+1129001646</f>
        <v>3259704037</v>
      </c>
      <c r="I26" s="101"/>
      <c r="J26" s="102">
        <v>556581858</v>
      </c>
    </row>
    <row r="27" spans="1:12" s="104" customFormat="1" ht="20.25" customHeight="1">
      <c r="A27" s="104" t="s">
        <v>121</v>
      </c>
      <c r="B27" s="105">
        <v>40</v>
      </c>
      <c r="C27" s="105"/>
      <c r="D27" s="106">
        <f>+D25-D26</f>
        <v>3892731807</v>
      </c>
      <c r="E27" s="107"/>
      <c r="F27" s="106">
        <f>+F25-F26</f>
        <v>1253257210</v>
      </c>
      <c r="G27" s="107"/>
      <c r="H27" s="106">
        <f>+H25-H26</f>
        <v>4442048684</v>
      </c>
      <c r="I27" s="107"/>
      <c r="J27" s="108">
        <f>+J25-J26</f>
        <v>1702879296</v>
      </c>
      <c r="K27" s="93"/>
    </row>
    <row r="28" spans="1:12" s="104" customFormat="1" ht="20.25" customHeight="1">
      <c r="B28" s="105"/>
      <c r="C28" s="105"/>
      <c r="D28" s="106"/>
      <c r="E28" s="107"/>
      <c r="F28" s="106"/>
      <c r="G28" s="107"/>
      <c r="H28" s="106"/>
      <c r="I28" s="107"/>
      <c r="J28" s="108"/>
      <c r="K28" s="93"/>
    </row>
    <row r="29" spans="1:12" s="104" customFormat="1" ht="20.25" customHeight="1">
      <c r="A29" s="104" t="s">
        <v>122</v>
      </c>
      <c r="B29" s="105">
        <v>50</v>
      </c>
      <c r="C29" s="105"/>
      <c r="D29" s="106">
        <f>+D23+D27</f>
        <v>4403742979</v>
      </c>
      <c r="E29" s="107"/>
      <c r="F29" s="106">
        <f>+F23+F27</f>
        <v>4681407785</v>
      </c>
      <c r="G29" s="107"/>
      <c r="H29" s="106">
        <f>+H23+H27</f>
        <v>10740734680</v>
      </c>
      <c r="I29" s="107"/>
      <c r="J29" s="108">
        <f>+J23+J27</f>
        <v>10661265068</v>
      </c>
      <c r="K29" s="93"/>
    </row>
    <row r="30" spans="1:12" s="93" customFormat="1" ht="20.25" customHeight="1">
      <c r="A30" s="93" t="s">
        <v>123</v>
      </c>
      <c r="B30" s="100">
        <v>51</v>
      </c>
      <c r="C30" s="100">
        <v>32</v>
      </c>
      <c r="D30" s="101">
        <f>40482677+'[1]KQKDquý-gửi sở'!$D$30</f>
        <v>1103488843</v>
      </c>
      <c r="E30" s="101"/>
      <c r="F30" s="101">
        <v>1160517475</v>
      </c>
      <c r="G30" s="101"/>
      <c r="H30" s="101">
        <f>D30+1499343665</f>
        <v>2602832508</v>
      </c>
      <c r="I30" s="101"/>
      <c r="J30" s="102">
        <v>2940606909</v>
      </c>
    </row>
    <row r="31" spans="1:12" s="93" customFormat="1" ht="18.75" customHeight="1">
      <c r="A31" s="93" t="s">
        <v>124</v>
      </c>
      <c r="B31" s="100">
        <v>52</v>
      </c>
      <c r="C31" s="100"/>
      <c r="D31" s="101"/>
      <c r="E31" s="101"/>
      <c r="F31" s="101"/>
      <c r="G31" s="101"/>
      <c r="H31" s="101"/>
      <c r="I31" s="101"/>
      <c r="J31" s="102"/>
    </row>
    <row r="32" spans="1:12" s="104" customFormat="1" ht="20.25" customHeight="1" thickBot="1">
      <c r="A32" s="104" t="s">
        <v>125</v>
      </c>
      <c r="B32" s="105">
        <v>60</v>
      </c>
      <c r="C32" s="105"/>
      <c r="D32" s="117">
        <f>+D29-D30</f>
        <v>3300254136</v>
      </c>
      <c r="E32" s="107"/>
      <c r="F32" s="117">
        <f>+F29-F30</f>
        <v>3520890310</v>
      </c>
      <c r="G32" s="107"/>
      <c r="H32" s="117">
        <f>+H29-H30</f>
        <v>8137902172</v>
      </c>
      <c r="I32" s="107"/>
      <c r="J32" s="118">
        <f>+J29-J30</f>
        <v>7720658159</v>
      </c>
      <c r="K32" s="93"/>
    </row>
    <row r="33" spans="1:11" s="93" customFormat="1" ht="15" hidden="1" customHeight="1">
      <c r="A33" s="93" t="s">
        <v>126</v>
      </c>
      <c r="B33" s="100">
        <v>61</v>
      </c>
      <c r="C33" s="100"/>
      <c r="D33" s="101"/>
      <c r="E33" s="101"/>
      <c r="F33" s="101"/>
      <c r="G33" s="101"/>
      <c r="H33" s="101"/>
      <c r="I33" s="101"/>
      <c r="J33" s="102"/>
    </row>
    <row r="34" spans="1:11" s="104" customFormat="1" ht="15.75" hidden="1" customHeight="1">
      <c r="A34" s="104" t="s">
        <v>127</v>
      </c>
      <c r="B34" s="105">
        <v>62</v>
      </c>
      <c r="C34" s="105"/>
      <c r="D34" s="107"/>
      <c r="E34" s="107"/>
      <c r="F34" s="107"/>
      <c r="G34" s="107"/>
      <c r="H34" s="107"/>
      <c r="I34" s="107"/>
      <c r="J34" s="109"/>
      <c r="K34" s="93"/>
    </row>
    <row r="35" spans="1:11" s="93" customFormat="1" ht="20.25" customHeight="1" thickTop="1">
      <c r="A35" s="93" t="s">
        <v>128</v>
      </c>
      <c r="B35" s="100">
        <v>61</v>
      </c>
      <c r="C35" s="100"/>
      <c r="D35" s="101">
        <f>D32</f>
        <v>3300254136</v>
      </c>
      <c r="E35" s="101"/>
      <c r="F35" s="101">
        <f>F32</f>
        <v>3520890310</v>
      </c>
      <c r="G35" s="101"/>
      <c r="H35" s="101">
        <f>H32</f>
        <v>8137902172</v>
      </c>
      <c r="I35" s="101"/>
      <c r="J35" s="102">
        <f>J32</f>
        <v>7720658159</v>
      </c>
    </row>
    <row r="36" spans="1:11" s="93" customFormat="1" ht="20.25" customHeight="1">
      <c r="A36" s="93" t="s">
        <v>129</v>
      </c>
      <c r="B36" s="100">
        <v>62</v>
      </c>
      <c r="C36" s="100"/>
      <c r="D36" s="101"/>
      <c r="E36" s="101"/>
      <c r="F36" s="101"/>
      <c r="G36" s="101"/>
      <c r="H36" s="101"/>
      <c r="I36" s="101"/>
      <c r="J36" s="102"/>
    </row>
    <row r="37" spans="1:11" s="93" customFormat="1" ht="19.5" customHeight="1">
      <c r="A37" s="93" t="s">
        <v>130</v>
      </c>
      <c r="B37" s="100">
        <v>70</v>
      </c>
      <c r="C37" s="100">
        <v>33</v>
      </c>
      <c r="D37" s="101">
        <f>+D32/2700000</f>
        <v>1222.3163466666667</v>
      </c>
      <c r="E37" s="119"/>
      <c r="F37" s="101">
        <f>+F32/2700000</f>
        <v>1304.0334481481482</v>
      </c>
      <c r="G37" s="119"/>
      <c r="H37" s="101">
        <f>+H32/2700000</f>
        <v>3014.0378414814813</v>
      </c>
      <c r="I37" s="119"/>
      <c r="J37" s="101">
        <f>+J32/2700000</f>
        <v>2859.5030218518518</v>
      </c>
    </row>
    <row r="38" spans="1:11" s="104" customFormat="1" ht="18" hidden="1" customHeight="1">
      <c r="A38" s="104" t="s">
        <v>131</v>
      </c>
      <c r="B38" s="105">
        <v>71</v>
      </c>
      <c r="C38" s="105"/>
      <c r="D38" s="120"/>
      <c r="E38" s="120"/>
      <c r="F38" s="120"/>
      <c r="G38" s="120"/>
      <c r="H38" s="120"/>
      <c r="I38" s="120"/>
      <c r="J38" s="121"/>
      <c r="K38" s="93"/>
    </row>
    <row r="39" spans="1:11" s="104" customFormat="1" ht="18" customHeight="1">
      <c r="B39" s="105"/>
      <c r="C39" s="105"/>
      <c r="D39" s="120"/>
      <c r="E39" s="120"/>
      <c r="F39" s="120"/>
      <c r="G39" s="120"/>
      <c r="H39" s="120"/>
      <c r="I39" s="120"/>
      <c r="J39" s="121"/>
      <c r="K39" s="93"/>
    </row>
    <row r="40" spans="1:11" s="122" customFormat="1" ht="16.5" customHeight="1">
      <c r="B40" s="123"/>
      <c r="C40" s="123"/>
      <c r="D40" s="124"/>
      <c r="E40" s="124"/>
      <c r="F40" s="125" t="str">
        <f>+'BCĐKT-200'!D93</f>
        <v>Qu¶ng Nam, ngµy 30 th¸ng 01 n¨m 2016</v>
      </c>
      <c r="G40" s="126"/>
      <c r="H40" s="127"/>
      <c r="I40" s="127"/>
      <c r="J40" s="128"/>
    </row>
    <row r="41" spans="1:11" s="133" customFormat="1" ht="17.25">
      <c r="A41" s="129" t="s">
        <v>132</v>
      </c>
      <c r="B41" s="130" t="s">
        <v>133</v>
      </c>
      <c r="C41" s="130"/>
      <c r="D41" s="130"/>
      <c r="E41" s="131"/>
      <c r="F41" s="132" t="s">
        <v>91</v>
      </c>
      <c r="G41" s="132"/>
      <c r="H41" s="132"/>
      <c r="I41" s="132"/>
      <c r="J41" s="75"/>
    </row>
    <row r="42" spans="1:11" s="134" customFormat="1" ht="15">
      <c r="B42" s="135"/>
      <c r="C42" s="135"/>
      <c r="D42" s="136"/>
      <c r="E42" s="136"/>
      <c r="F42" s="136"/>
      <c r="G42" s="136"/>
      <c r="H42" s="136"/>
      <c r="I42" s="136"/>
      <c r="J42" s="46"/>
    </row>
    <row r="43" spans="1:11" s="134" customFormat="1" ht="15">
      <c r="B43" s="135"/>
      <c r="C43" s="135"/>
      <c r="D43" s="137"/>
      <c r="E43" s="136"/>
      <c r="F43" s="136"/>
      <c r="G43" s="136"/>
      <c r="H43" s="136"/>
      <c r="I43" s="136"/>
      <c r="J43" s="46"/>
    </row>
    <row r="44" spans="1:11" s="134" customFormat="1" ht="15">
      <c r="B44" s="135"/>
      <c r="C44" s="135"/>
      <c r="D44" s="136"/>
      <c r="E44" s="136"/>
      <c r="F44" s="136"/>
      <c r="G44" s="136"/>
      <c r="H44" s="136"/>
      <c r="I44" s="136"/>
      <c r="J44" s="46"/>
    </row>
    <row r="45" spans="1:11" s="134" customFormat="1" ht="15">
      <c r="B45" s="135"/>
      <c r="C45" s="135"/>
      <c r="D45" s="136"/>
      <c r="E45" s="136"/>
      <c r="F45" s="136"/>
      <c r="G45" s="136"/>
      <c r="H45" s="136"/>
      <c r="I45" s="136"/>
      <c r="J45" s="46"/>
    </row>
    <row r="46" spans="1:11" s="134" customFormat="1" ht="15">
      <c r="B46" s="135"/>
      <c r="C46" s="135"/>
      <c r="D46" s="136"/>
      <c r="E46" s="136"/>
      <c r="F46" s="136"/>
      <c r="G46" s="136"/>
      <c r="H46" s="136"/>
      <c r="I46" s="136"/>
      <c r="J46" s="46"/>
    </row>
    <row r="47" spans="1:11" s="122" customFormat="1" ht="15.75">
      <c r="A47" s="138" t="s">
        <v>134</v>
      </c>
      <c r="B47" s="139" t="s">
        <v>135</v>
      </c>
      <c r="C47" s="139"/>
      <c r="D47" s="139"/>
      <c r="E47" s="140"/>
      <c r="F47" s="141" t="s">
        <v>93</v>
      </c>
      <c r="G47" s="141"/>
      <c r="H47" s="141"/>
      <c r="I47" s="141"/>
      <c r="J47" s="141"/>
    </row>
    <row r="48" spans="1:11" s="93" customFormat="1">
      <c r="D48" s="94"/>
      <c r="E48" s="94"/>
      <c r="F48" s="94"/>
      <c r="G48" s="94"/>
      <c r="H48" s="94"/>
      <c r="I48" s="94"/>
      <c r="J48" s="142"/>
    </row>
  </sheetData>
  <mergeCells count="7">
    <mergeCell ref="F1:J1"/>
    <mergeCell ref="F2:J2"/>
    <mergeCell ref="F4:J4"/>
    <mergeCell ref="F5:J6"/>
    <mergeCell ref="B41:D41"/>
    <mergeCell ref="B47:D47"/>
    <mergeCell ref="F47:J47"/>
  </mergeCells>
  <pageMargins left="0.52" right="0.08" top="0.41" bottom="0.67" header="0.14000000000000001" footer="0.4"/>
  <pageSetup scale="86" firstPageNumber="5" orientation="portrait" useFirstPageNumber="1" horizontalDpi="300" verticalDpi="300" r:id="rId1"/>
  <headerFooter alignWithMargins="0">
    <oddFooter>&amp;L&amp;".VnArial,Regular"&amp;12&amp;UC¸c thuyÕt minh kÌm theo tõ trang 5 ®Õn trang 25 lµ bé phËn hîp thµnh c¸c B¸o c¸o tµi chÝnh nµy&amp;RTrang 3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indexed="33"/>
  </sheetPr>
  <dimension ref="A1:L61"/>
  <sheetViews>
    <sheetView tabSelected="1" topLeftCell="A9" workbookViewId="0">
      <selection activeCell="N42" sqref="N42"/>
    </sheetView>
  </sheetViews>
  <sheetFormatPr defaultRowHeight="12.75"/>
  <cols>
    <col min="1" max="1" width="4" customWidth="1"/>
    <col min="2" max="2" width="47.85546875" customWidth="1"/>
    <col min="4" max="4" width="16" bestFit="1" customWidth="1"/>
    <col min="5" max="5" width="1.5703125" customWidth="1"/>
    <col min="6" max="6" width="17.140625" customWidth="1"/>
    <col min="7" max="7" width="21.28515625" style="195" hidden="1" customWidth="1"/>
    <col min="8" max="8" width="21" hidden="1" customWidth="1"/>
    <col min="9" max="9" width="18.28515625" hidden="1" customWidth="1"/>
    <col min="10" max="11" width="0" hidden="1" customWidth="1"/>
  </cols>
  <sheetData>
    <row r="1" spans="1:12" s="5" customFormat="1" ht="14.25">
      <c r="A1" s="1" t="s">
        <v>0</v>
      </c>
      <c r="B1" s="2"/>
      <c r="C1" s="3" t="s">
        <v>136</v>
      </c>
      <c r="D1" s="3"/>
      <c r="E1" s="3"/>
      <c r="F1" s="3"/>
      <c r="G1" s="144"/>
      <c r="H1" s="4"/>
      <c r="L1" s="6"/>
    </row>
    <row r="2" spans="1:12" s="5" customFormat="1" ht="18" customHeight="1">
      <c r="A2" s="80" t="s">
        <v>2</v>
      </c>
      <c r="B2" s="81"/>
      <c r="C2" s="9" t="s">
        <v>3</v>
      </c>
      <c r="D2" s="9"/>
      <c r="E2" s="9"/>
      <c r="F2" s="9"/>
      <c r="G2" s="145"/>
      <c r="H2" s="4"/>
      <c r="L2" s="6"/>
    </row>
    <row r="3" spans="1:12" s="5" customFormat="1" ht="18" customHeight="1">
      <c r="A3" s="146" t="s">
        <v>137</v>
      </c>
      <c r="B3" s="8"/>
      <c r="C3" s="18" t="s">
        <v>138</v>
      </c>
      <c r="D3" s="18"/>
      <c r="E3" s="18"/>
      <c r="F3" s="18"/>
      <c r="G3" s="147"/>
      <c r="H3" s="4"/>
      <c r="L3" s="6"/>
    </row>
    <row r="4" spans="1:12" s="5" customFormat="1" ht="18" customHeight="1">
      <c r="A4" s="91" t="s">
        <v>96</v>
      </c>
      <c r="B4" s="8"/>
      <c r="C4" s="92" t="s">
        <v>7</v>
      </c>
      <c r="D4" s="92"/>
      <c r="E4" s="92"/>
      <c r="F4" s="92"/>
      <c r="G4" s="148"/>
      <c r="H4" s="4"/>
      <c r="L4" s="6"/>
    </row>
    <row r="5" spans="1:12" s="5" customFormat="1" ht="18" customHeight="1">
      <c r="A5" s="91"/>
      <c r="B5" s="8"/>
      <c r="C5" s="92"/>
      <c r="D5" s="92"/>
      <c r="E5" s="92"/>
      <c r="F5" s="92"/>
      <c r="G5" s="148"/>
      <c r="H5" s="4"/>
      <c r="L5" s="6"/>
    </row>
    <row r="6" spans="1:12" s="5" customFormat="1" ht="15" customHeight="1">
      <c r="A6" s="91"/>
      <c r="B6" s="8"/>
      <c r="C6" s="149"/>
      <c r="D6" s="150" t="s">
        <v>139</v>
      </c>
      <c r="E6" s="151"/>
      <c r="F6" s="150" t="s">
        <v>140</v>
      </c>
      <c r="G6" s="148"/>
      <c r="H6" s="4"/>
      <c r="L6" s="6"/>
    </row>
    <row r="7" spans="1:12" s="155" customFormat="1" ht="15" customHeight="1">
      <c r="A7" s="152"/>
      <c r="B7" s="153" t="s">
        <v>141</v>
      </c>
      <c r="C7" s="153" t="s">
        <v>142</v>
      </c>
      <c r="D7" s="150"/>
      <c r="E7" s="151"/>
      <c r="F7" s="150"/>
      <c r="G7" s="154"/>
    </row>
    <row r="8" spans="1:12" s="155" customFormat="1" ht="15" customHeight="1">
      <c r="A8" s="156"/>
      <c r="B8" s="157"/>
      <c r="C8" s="158" t="s">
        <v>143</v>
      </c>
      <c r="D8" s="159" t="s">
        <v>144</v>
      </c>
      <c r="E8" s="159"/>
      <c r="F8" s="159" t="s">
        <v>144</v>
      </c>
      <c r="G8" s="154"/>
    </row>
    <row r="9" spans="1:12" s="155" customFormat="1" ht="7.5" customHeight="1">
      <c r="A9" s="152"/>
      <c r="B9" s="160"/>
      <c r="C9" s="153"/>
      <c r="D9" s="161"/>
      <c r="E9" s="161"/>
      <c r="F9" s="161"/>
      <c r="G9" s="154"/>
    </row>
    <row r="10" spans="1:12" s="155" customFormat="1" ht="15" customHeight="1">
      <c r="A10" s="152" t="s">
        <v>145</v>
      </c>
      <c r="B10" s="160" t="s">
        <v>146</v>
      </c>
      <c r="C10" s="153"/>
      <c r="D10" s="162"/>
      <c r="E10" s="162"/>
      <c r="F10" s="162"/>
      <c r="G10" s="154"/>
    </row>
    <row r="11" spans="1:12" s="155" customFormat="1" ht="15" customHeight="1">
      <c r="A11" s="152" t="s">
        <v>147</v>
      </c>
      <c r="B11" s="160" t="s">
        <v>148</v>
      </c>
      <c r="C11" s="153" t="s">
        <v>149</v>
      </c>
      <c r="D11" s="163">
        <f>427634647+10452422605-139322572</f>
        <v>10740734680</v>
      </c>
      <c r="E11" s="161"/>
      <c r="F11" s="164">
        <v>10566816771</v>
      </c>
      <c r="G11" s="165" t="s">
        <v>150</v>
      </c>
    </row>
    <row r="12" spans="1:12" s="155" customFormat="1" ht="15" customHeight="1">
      <c r="A12" s="152" t="s">
        <v>151</v>
      </c>
      <c r="B12" s="160" t="s">
        <v>152</v>
      </c>
      <c r="C12" s="166"/>
      <c r="D12" s="161"/>
      <c r="E12" s="161"/>
      <c r="G12" s="154"/>
    </row>
    <row r="13" spans="1:12" s="155" customFormat="1" ht="15" customHeight="1">
      <c r="A13" s="167" t="s">
        <v>153</v>
      </c>
      <c r="B13" s="168" t="s">
        <v>154</v>
      </c>
      <c r="C13" s="169" t="s">
        <v>155</v>
      </c>
      <c r="D13" s="170">
        <v>7659627779</v>
      </c>
      <c r="E13" s="170"/>
      <c r="F13" s="170">
        <v>3979228976</v>
      </c>
      <c r="G13" s="154"/>
    </row>
    <row r="14" spans="1:12" s="155" customFormat="1" ht="15" customHeight="1">
      <c r="A14" s="167" t="s">
        <v>153</v>
      </c>
      <c r="B14" s="168" t="s">
        <v>156</v>
      </c>
      <c r="C14" s="169" t="s">
        <v>157</v>
      </c>
      <c r="D14" s="171">
        <f>2032157048+193066509</f>
        <v>2225223557</v>
      </c>
      <c r="E14" s="171"/>
      <c r="F14" s="170">
        <v>4719614137</v>
      </c>
      <c r="G14" s="170"/>
    </row>
    <row r="15" spans="1:12" s="155" customFormat="1" ht="15" customHeight="1">
      <c r="A15" s="167" t="s">
        <v>153</v>
      </c>
      <c r="B15" s="168" t="s">
        <v>158</v>
      </c>
      <c r="C15" s="169" t="s">
        <v>159</v>
      </c>
      <c r="D15" s="172">
        <f>-2553675297-94406039+139322572</f>
        <v>-2508758764</v>
      </c>
      <c r="E15" s="170"/>
      <c r="F15" s="173">
        <v>-855129340</v>
      </c>
      <c r="G15" s="165" t="s">
        <v>160</v>
      </c>
    </row>
    <row r="16" spans="1:12" s="155" customFormat="1" ht="15" customHeight="1">
      <c r="A16" s="167" t="s">
        <v>153</v>
      </c>
      <c r="B16" s="168" t="s">
        <v>161</v>
      </c>
      <c r="C16" s="169" t="s">
        <v>162</v>
      </c>
      <c r="D16" s="170">
        <v>258019594</v>
      </c>
      <c r="E16" s="170"/>
      <c r="F16" s="173">
        <v>496434048</v>
      </c>
      <c r="G16" s="170"/>
    </row>
    <row r="17" spans="1:9" s="155" customFormat="1" ht="15" customHeight="1">
      <c r="A17" s="152" t="s">
        <v>163</v>
      </c>
      <c r="B17" s="174" t="s">
        <v>164</v>
      </c>
      <c r="C17" s="175" t="s">
        <v>165</v>
      </c>
      <c r="D17" s="161">
        <f>SUM(D11:D16)</f>
        <v>18374846846</v>
      </c>
      <c r="E17" s="161"/>
      <c r="F17" s="161">
        <f>SUM(F11:F16)</f>
        <v>18906964592</v>
      </c>
      <c r="G17" s="170"/>
    </row>
    <row r="18" spans="1:9" s="155" customFormat="1" ht="15" customHeight="1">
      <c r="A18" s="167" t="s">
        <v>153</v>
      </c>
      <c r="B18" s="168" t="s">
        <v>166</v>
      </c>
      <c r="C18" s="169" t="s">
        <v>167</v>
      </c>
      <c r="D18" s="170">
        <f>14438729774+667009905</f>
        <v>15105739679</v>
      </c>
      <c r="E18" s="170"/>
      <c r="F18" s="173">
        <v>15855920416</v>
      </c>
      <c r="G18" s="170"/>
    </row>
    <row r="19" spans="1:9" s="155" customFormat="1" ht="15" hidden="1" customHeight="1">
      <c r="A19" s="167"/>
      <c r="B19" s="176" t="s">
        <v>168</v>
      </c>
      <c r="C19" s="169"/>
      <c r="D19" s="170"/>
      <c r="E19" s="170"/>
      <c r="F19" s="173"/>
      <c r="G19" s="170"/>
    </row>
    <row r="20" spans="1:9" s="155" customFormat="1" ht="15" hidden="1" customHeight="1">
      <c r="A20" s="167"/>
      <c r="B20" s="176" t="s">
        <v>169</v>
      </c>
      <c r="C20" s="169"/>
      <c r="D20" s="170"/>
      <c r="E20" s="170"/>
      <c r="F20" s="173"/>
      <c r="G20" s="170"/>
    </row>
    <row r="21" spans="1:9" s="155" customFormat="1" ht="15" hidden="1" customHeight="1">
      <c r="A21" s="167"/>
      <c r="B21" s="176" t="s">
        <v>170</v>
      </c>
      <c r="C21" s="169"/>
      <c r="D21" s="170"/>
      <c r="E21" s="170"/>
      <c r="F21" s="173"/>
      <c r="G21" s="170"/>
      <c r="H21" s="170"/>
      <c r="I21" s="170"/>
    </row>
    <row r="22" spans="1:9" s="155" customFormat="1" ht="15" hidden="1" customHeight="1">
      <c r="A22" s="167"/>
      <c r="B22" s="177" t="s">
        <v>171</v>
      </c>
      <c r="C22" s="169"/>
      <c r="D22" s="170"/>
      <c r="E22" s="170"/>
      <c r="F22" s="173"/>
      <c r="G22" s="170"/>
    </row>
    <row r="23" spans="1:9" s="155" customFormat="1" ht="15" customHeight="1">
      <c r="A23" s="167" t="s">
        <v>153</v>
      </c>
      <c r="B23" s="168" t="s">
        <v>172</v>
      </c>
      <c r="C23" s="169" t="s">
        <v>173</v>
      </c>
      <c r="D23" s="170">
        <f>-1641803950</f>
        <v>-1641803950</v>
      </c>
      <c r="E23" s="170"/>
      <c r="F23" s="173">
        <v>10448150062</v>
      </c>
      <c r="G23" s="170"/>
      <c r="H23" s="170"/>
      <c r="I23" s="170"/>
    </row>
    <row r="24" spans="1:9" s="155" customFormat="1" ht="15" customHeight="1">
      <c r="A24" s="178" t="s">
        <v>153</v>
      </c>
      <c r="B24" s="179" t="s">
        <v>174</v>
      </c>
      <c r="C24" s="180" t="s">
        <v>175</v>
      </c>
      <c r="D24" s="181">
        <f>8564745432+31602369</f>
        <v>8596347801</v>
      </c>
      <c r="E24" s="181"/>
      <c r="F24" s="173">
        <v>-19030737999</v>
      </c>
      <c r="G24" s="170"/>
      <c r="H24" s="170"/>
      <c r="I24" s="170"/>
    </row>
    <row r="25" spans="1:9" s="155" customFormat="1" ht="15" hidden="1" customHeight="1">
      <c r="A25" s="178"/>
      <c r="B25" s="179" t="s">
        <v>176</v>
      </c>
      <c r="C25" s="180"/>
      <c r="D25" s="181"/>
      <c r="E25" s="181"/>
      <c r="F25" s="173"/>
      <c r="G25" s="170"/>
      <c r="H25" s="170"/>
      <c r="I25" s="170"/>
    </row>
    <row r="26" spans="1:9" s="155" customFormat="1" ht="15" hidden="1" customHeight="1">
      <c r="A26" s="178"/>
      <c r="B26" s="176" t="s">
        <v>177</v>
      </c>
      <c r="C26" s="180"/>
      <c r="D26" s="181"/>
      <c r="E26" s="181"/>
      <c r="F26" s="173"/>
      <c r="G26" s="170"/>
      <c r="H26" s="170"/>
      <c r="I26" s="170"/>
    </row>
    <row r="27" spans="1:9" s="155" customFormat="1" ht="15" hidden="1" customHeight="1">
      <c r="A27" s="178"/>
      <c r="B27" s="182" t="s">
        <v>178</v>
      </c>
      <c r="C27" s="180"/>
      <c r="D27" s="181"/>
      <c r="E27" s="181"/>
      <c r="F27" s="173"/>
      <c r="G27" s="170"/>
      <c r="H27" s="170"/>
      <c r="I27" s="170"/>
    </row>
    <row r="28" spans="1:9" s="155" customFormat="1" ht="15" hidden="1" customHeight="1">
      <c r="A28" s="178"/>
      <c r="B28" s="182" t="s">
        <v>179</v>
      </c>
      <c r="C28" s="180"/>
      <c r="D28" s="181"/>
      <c r="E28" s="181"/>
      <c r="F28" s="173"/>
      <c r="G28" s="170"/>
      <c r="H28" s="170"/>
      <c r="I28" s="170"/>
    </row>
    <row r="29" spans="1:9" s="155" customFormat="1" ht="15" hidden="1" customHeight="1">
      <c r="A29" s="178"/>
      <c r="B29" s="182" t="s">
        <v>180</v>
      </c>
      <c r="C29" s="180"/>
      <c r="D29" s="181"/>
      <c r="E29" s="181"/>
      <c r="F29" s="173"/>
      <c r="G29" s="170"/>
      <c r="H29" s="170"/>
      <c r="I29" s="170"/>
    </row>
    <row r="30" spans="1:9" s="155" customFormat="1" ht="15" hidden="1" customHeight="1">
      <c r="A30" s="178"/>
      <c r="B30" s="182" t="s">
        <v>181</v>
      </c>
      <c r="C30" s="180"/>
      <c r="D30" s="181"/>
      <c r="E30" s="181"/>
      <c r="F30" s="173"/>
      <c r="G30" s="170"/>
      <c r="H30" s="170"/>
      <c r="I30" s="170"/>
    </row>
    <row r="31" spans="1:9" s="155" customFormat="1" ht="15" hidden="1" customHeight="1">
      <c r="A31" s="178"/>
      <c r="B31" s="176" t="s">
        <v>182</v>
      </c>
      <c r="C31" s="180"/>
      <c r="D31" s="181"/>
      <c r="E31" s="181"/>
      <c r="F31" s="173"/>
      <c r="G31" s="170"/>
      <c r="H31" s="170"/>
      <c r="I31" s="170"/>
    </row>
    <row r="32" spans="1:9" s="155" customFormat="1" ht="15" customHeight="1">
      <c r="A32" s="167" t="s">
        <v>153</v>
      </c>
      <c r="B32" s="168" t="s">
        <v>183</v>
      </c>
      <c r="C32" s="169" t="s">
        <v>184</v>
      </c>
      <c r="D32" s="170">
        <f>-2311171185</f>
        <v>-2311171185</v>
      </c>
      <c r="E32" s="170"/>
      <c r="F32" s="173">
        <v>-97103333</v>
      </c>
      <c r="G32" s="170"/>
    </row>
    <row r="33" spans="1:8" s="155" customFormat="1" ht="15" customHeight="1">
      <c r="A33" s="167" t="s">
        <v>153</v>
      </c>
      <c r="B33" s="168" t="s">
        <v>185</v>
      </c>
      <c r="C33" s="169">
        <v>14</v>
      </c>
      <c r="D33" s="170">
        <v>-254541993</v>
      </c>
      <c r="E33" s="170"/>
      <c r="F33" s="173">
        <v>-511686901</v>
      </c>
      <c r="G33" s="170"/>
    </row>
    <row r="34" spans="1:8" s="155" customFormat="1" ht="15" customHeight="1">
      <c r="A34" s="167" t="s">
        <v>153</v>
      </c>
      <c r="B34" s="168" t="s">
        <v>186</v>
      </c>
      <c r="C34" s="169">
        <v>15</v>
      </c>
      <c r="D34" s="170">
        <f>-5450947055-79874896</f>
        <v>-5530821951</v>
      </c>
      <c r="E34" s="170"/>
      <c r="F34" s="173">
        <v>-2189825932</v>
      </c>
      <c r="G34" s="170"/>
    </row>
    <row r="35" spans="1:8" s="155" customFormat="1" ht="15" customHeight="1">
      <c r="A35" s="167" t="s">
        <v>153</v>
      </c>
      <c r="B35" s="183" t="s">
        <v>187</v>
      </c>
      <c r="C35" s="169">
        <v>16</v>
      </c>
      <c r="D35" s="184">
        <v>99200000</v>
      </c>
      <c r="E35" s="184"/>
      <c r="F35" s="184">
        <v>87440000</v>
      </c>
      <c r="G35" s="170"/>
    </row>
    <row r="36" spans="1:8" s="155" customFormat="1" ht="15" customHeight="1">
      <c r="A36" s="167" t="s">
        <v>153</v>
      </c>
      <c r="B36" s="168" t="s">
        <v>188</v>
      </c>
      <c r="C36" s="169">
        <v>17</v>
      </c>
      <c r="D36" s="170">
        <v>-486259859</v>
      </c>
      <c r="E36" s="170"/>
      <c r="F36" s="185">
        <v>-3014855518</v>
      </c>
      <c r="G36" s="170"/>
    </row>
    <row r="37" spans="1:8" s="155" customFormat="1" ht="15" customHeight="1">
      <c r="A37" s="186"/>
      <c r="B37" s="160" t="s">
        <v>189</v>
      </c>
      <c r="C37" s="153" t="s">
        <v>190</v>
      </c>
      <c r="D37" s="187">
        <f>D17+D18+D23+D24+D32+D33+D34+D35+D36</f>
        <v>31951535388</v>
      </c>
      <c r="E37" s="161"/>
      <c r="F37" s="187">
        <f>F17+F18+F23+F24+F32+F33+F34+F35+F36</f>
        <v>20454265387</v>
      </c>
      <c r="G37" s="161"/>
      <c r="H37" s="161"/>
    </row>
    <row r="38" spans="1:8" s="155" customFormat="1" ht="7.5" customHeight="1">
      <c r="A38" s="186"/>
      <c r="B38" s="168"/>
      <c r="C38" s="166"/>
      <c r="D38" s="170"/>
      <c r="E38" s="170"/>
      <c r="F38" s="170"/>
      <c r="G38" s="154"/>
    </row>
    <row r="39" spans="1:8" s="155" customFormat="1" ht="15" customHeight="1">
      <c r="A39" s="152" t="s">
        <v>191</v>
      </c>
      <c r="B39" s="160" t="s">
        <v>192</v>
      </c>
      <c r="C39" s="153"/>
      <c r="D39" s="170"/>
      <c r="E39" s="170"/>
      <c r="F39" s="170"/>
      <c r="G39" s="154"/>
    </row>
    <row r="40" spans="1:8" s="155" customFormat="1" ht="15" customHeight="1">
      <c r="A40" s="186" t="s">
        <v>147</v>
      </c>
      <c r="B40" s="168" t="s">
        <v>193</v>
      </c>
      <c r="C40" s="166" t="s">
        <v>194</v>
      </c>
      <c r="D40" s="170">
        <v>-23412220809</v>
      </c>
      <c r="E40" s="170"/>
      <c r="F40" s="173">
        <v>-2578841543</v>
      </c>
      <c r="G40" s="154"/>
    </row>
    <row r="41" spans="1:8" s="155" customFormat="1" ht="15" customHeight="1">
      <c r="A41" s="188" t="s">
        <v>151</v>
      </c>
      <c r="B41" s="189" t="s">
        <v>195</v>
      </c>
      <c r="C41" s="166" t="s">
        <v>196</v>
      </c>
      <c r="D41" s="184">
        <v>1054545455</v>
      </c>
      <c r="E41" s="184"/>
      <c r="F41" s="170"/>
      <c r="G41" s="154"/>
    </row>
    <row r="42" spans="1:8" s="155" customFormat="1" ht="15" customHeight="1">
      <c r="A42" s="188">
        <v>3</v>
      </c>
      <c r="B42" s="189" t="s">
        <v>197</v>
      </c>
      <c r="C42" s="166" t="s">
        <v>198</v>
      </c>
      <c r="D42" s="184">
        <f>-19000000000-2000000000</f>
        <v>-21000000000</v>
      </c>
      <c r="E42" s="184"/>
      <c r="F42" s="184"/>
      <c r="G42" s="154"/>
    </row>
    <row r="43" spans="1:8" s="155" customFormat="1" ht="15" customHeight="1">
      <c r="A43" s="186" t="s">
        <v>199</v>
      </c>
      <c r="B43" s="190" t="s">
        <v>200</v>
      </c>
      <c r="C43" s="166" t="s">
        <v>201</v>
      </c>
      <c r="D43" s="170">
        <v>3000000000</v>
      </c>
      <c r="E43" s="170"/>
      <c r="F43" s="170">
        <v>10000000000</v>
      </c>
      <c r="G43" s="154"/>
    </row>
    <row r="44" spans="1:8" s="155" customFormat="1" ht="15" customHeight="1">
      <c r="A44" s="188" t="s">
        <v>202</v>
      </c>
      <c r="B44" s="183" t="s">
        <v>203</v>
      </c>
      <c r="C44" s="166" t="s">
        <v>204</v>
      </c>
      <c r="D44" s="184"/>
      <c r="E44" s="184"/>
      <c r="F44" s="184"/>
      <c r="G44" s="154"/>
    </row>
    <row r="45" spans="1:8" s="155" customFormat="1" ht="15" customHeight="1">
      <c r="A45" s="186" t="s">
        <v>205</v>
      </c>
      <c r="B45" s="168" t="s">
        <v>206</v>
      </c>
      <c r="C45" s="166" t="s">
        <v>207</v>
      </c>
      <c r="D45" s="172">
        <f>892666907+55537983-139322572</f>
        <v>808882318</v>
      </c>
      <c r="E45" s="170"/>
      <c r="F45" s="173">
        <v>956160048</v>
      </c>
      <c r="G45" s="165" t="s">
        <v>208</v>
      </c>
    </row>
    <row r="46" spans="1:8" s="155" customFormat="1" ht="15" customHeight="1">
      <c r="A46" s="186"/>
      <c r="B46" s="160" t="s">
        <v>209</v>
      </c>
      <c r="C46" s="153" t="s">
        <v>210</v>
      </c>
      <c r="D46" s="187">
        <f>SUM(D40:D45)</f>
        <v>-39548793036</v>
      </c>
      <c r="E46" s="161"/>
      <c r="F46" s="187">
        <f>SUM(F40:F45)</f>
        <v>8377318505</v>
      </c>
      <c r="G46" s="154"/>
    </row>
    <row r="47" spans="1:8" s="155" customFormat="1" ht="7.5" customHeight="1">
      <c r="A47" s="186"/>
      <c r="B47" s="168"/>
      <c r="C47" s="166"/>
      <c r="D47" s="191"/>
      <c r="E47" s="191"/>
      <c r="F47" s="191"/>
      <c r="G47" s="154"/>
    </row>
    <row r="48" spans="1:8" s="155" customFormat="1" ht="15" customHeight="1">
      <c r="A48" s="152" t="s">
        <v>211</v>
      </c>
      <c r="B48" s="160" t="s">
        <v>212</v>
      </c>
      <c r="C48" s="153"/>
      <c r="D48" s="170"/>
      <c r="E48" s="170"/>
      <c r="F48" s="170"/>
      <c r="G48" s="154"/>
    </row>
    <row r="49" spans="1:11" s="155" customFormat="1" ht="15" customHeight="1">
      <c r="A49" s="186" t="s">
        <v>147</v>
      </c>
      <c r="B49" s="168" t="s">
        <v>213</v>
      </c>
      <c r="C49" s="166">
        <v>33</v>
      </c>
      <c r="D49" s="170">
        <v>25272010266</v>
      </c>
      <c r="E49" s="170"/>
      <c r="F49" s="173">
        <v>20240929371</v>
      </c>
      <c r="G49" s="154"/>
    </row>
    <row r="50" spans="1:11" s="155" customFormat="1" ht="15" customHeight="1">
      <c r="A50" s="186" t="s">
        <v>151</v>
      </c>
      <c r="B50" s="168" t="s">
        <v>214</v>
      </c>
      <c r="C50" s="166">
        <v>34</v>
      </c>
      <c r="D50" s="170">
        <v>-20233161126</v>
      </c>
      <c r="E50" s="170"/>
      <c r="F50" s="173">
        <v>-30657572477</v>
      </c>
      <c r="G50" s="154"/>
    </row>
    <row r="51" spans="1:11" s="155" customFormat="1" ht="15" customHeight="1">
      <c r="A51" s="186" t="s">
        <v>163</v>
      </c>
      <c r="B51" s="168" t="s">
        <v>215</v>
      </c>
      <c r="C51" s="166" t="s">
        <v>216</v>
      </c>
      <c r="D51" s="172">
        <f>[3]LCTTGT!$D$51</f>
        <v>-5130000000</v>
      </c>
      <c r="E51" s="170"/>
      <c r="F51" s="170">
        <v>-6600000000</v>
      </c>
      <c r="G51" s="165" t="s">
        <v>217</v>
      </c>
    </row>
    <row r="52" spans="1:11" s="155" customFormat="1" ht="15" customHeight="1">
      <c r="A52" s="152"/>
      <c r="B52" s="160" t="s">
        <v>218</v>
      </c>
      <c r="C52" s="153" t="s">
        <v>219</v>
      </c>
      <c r="D52" s="187">
        <f>SUM(D49:D51)</f>
        <v>-91150860</v>
      </c>
      <c r="E52" s="161"/>
      <c r="F52" s="187">
        <f>SUM(F49:F51)</f>
        <v>-17016643106</v>
      </c>
      <c r="G52" s="154"/>
    </row>
    <row r="53" spans="1:11" s="155" customFormat="1" ht="8.25" customHeight="1">
      <c r="A53" s="186"/>
      <c r="B53" s="168"/>
      <c r="C53" s="166"/>
      <c r="D53" s="170"/>
      <c r="E53" s="170"/>
      <c r="F53" s="170"/>
      <c r="G53" s="154"/>
    </row>
    <row r="54" spans="1:11" s="155" customFormat="1" ht="15" customHeight="1">
      <c r="A54" s="186"/>
      <c r="B54" s="160" t="s">
        <v>220</v>
      </c>
      <c r="C54" s="166" t="s">
        <v>221</v>
      </c>
      <c r="D54" s="187">
        <f>D37+D46+D52</f>
        <v>-7688408508</v>
      </c>
      <c r="E54" s="161"/>
      <c r="F54" s="187">
        <f>F37+F46+F52</f>
        <v>11814940786</v>
      </c>
      <c r="G54" s="154"/>
    </row>
    <row r="55" spans="1:11" s="155" customFormat="1" ht="15" customHeight="1">
      <c r="A55" s="186"/>
      <c r="B55" s="168" t="s">
        <v>222</v>
      </c>
      <c r="C55" s="166" t="s">
        <v>223</v>
      </c>
      <c r="D55" s="170">
        <v>12047391474</v>
      </c>
      <c r="E55" s="170"/>
      <c r="F55" s="192">
        <v>232450688</v>
      </c>
      <c r="G55" s="154"/>
    </row>
    <row r="56" spans="1:11" s="155" customFormat="1" ht="15" customHeight="1" thickBot="1">
      <c r="A56" s="186"/>
      <c r="B56" s="160" t="s">
        <v>224</v>
      </c>
      <c r="C56" s="166" t="s">
        <v>225</v>
      </c>
      <c r="D56" s="193">
        <f>SUM(D54:D55)</f>
        <v>4358982966</v>
      </c>
      <c r="E56" s="161"/>
      <c r="F56" s="193">
        <f>SUM(F54:F55)</f>
        <v>12047391474</v>
      </c>
      <c r="G56" s="154"/>
    </row>
    <row r="57" spans="1:11" s="68" customFormat="1" ht="16.5" thickTop="1">
      <c r="B57" s="69"/>
      <c r="C57" s="194" t="s">
        <v>89</v>
      </c>
      <c r="D57" s="194"/>
      <c r="E57" s="194"/>
      <c r="F57" s="194"/>
      <c r="G57" s="73"/>
      <c r="K57" s="74"/>
    </row>
    <row r="58" spans="1:11" s="38" customFormat="1" ht="17.25">
      <c r="A58" s="38" t="s">
        <v>90</v>
      </c>
      <c r="B58" s="67"/>
      <c r="D58" s="75" t="s">
        <v>91</v>
      </c>
      <c r="E58" s="75"/>
      <c r="F58" s="76"/>
      <c r="G58" s="77"/>
      <c r="K58" s="78"/>
    </row>
    <row r="59" spans="1:11" s="44" customFormat="1" ht="15">
      <c r="B59" s="45"/>
      <c r="D59" s="56"/>
      <c r="E59" s="56"/>
      <c r="F59" s="46"/>
      <c r="G59" s="46"/>
      <c r="K59" s="47"/>
    </row>
    <row r="60" spans="1:11" s="44" customFormat="1" ht="18.75" customHeight="1">
      <c r="B60" s="45"/>
      <c r="F60" s="46"/>
      <c r="G60" s="46"/>
      <c r="K60" s="47"/>
    </row>
    <row r="61" spans="1:11" s="42" customFormat="1" ht="15.75">
      <c r="A61" s="42" t="s">
        <v>92</v>
      </c>
      <c r="B61" s="39"/>
      <c r="D61" s="79" t="s">
        <v>93</v>
      </c>
      <c r="E61" s="79"/>
      <c r="F61" s="79"/>
      <c r="G61" s="41"/>
      <c r="K61" s="43"/>
    </row>
  </sheetData>
  <mergeCells count="8">
    <mergeCell ref="C57:F57"/>
    <mergeCell ref="D61:F61"/>
    <mergeCell ref="C1:F1"/>
    <mergeCell ref="C2:F2"/>
    <mergeCell ref="C3:F3"/>
    <mergeCell ref="C4:F5"/>
    <mergeCell ref="D6:D7"/>
    <mergeCell ref="F6:F7"/>
  </mergeCells>
  <pageMargins left="0.5" right="0.25" top="0.75" bottom="0.75" header="0.3" footer="0.3"/>
  <pageSetup paperSize="9" orientation="portrait" verticalDpi="0" r:id="rId1"/>
  <headerFooter>
    <oddFooter>&amp;L&amp;UCác thuyết minh kèm theo từ trang 5 đến trang 25 là bộ phận hợp thanh các Báo cáo tài chính này&amp;RTrang 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BCĐKT-200</vt:lpstr>
      <vt:lpstr>KQKDquý-gửi sở</vt:lpstr>
      <vt:lpstr>LCTTGT</vt:lpstr>
      <vt:lpstr>'KQKDquý-gửi sở'!Print_Area</vt:lpstr>
    </vt:vector>
  </TitlesOfParts>
  <Company>Truong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</dc:creator>
  <cp:lastModifiedBy>Nguyen</cp:lastModifiedBy>
  <dcterms:created xsi:type="dcterms:W3CDTF">2016-02-04T08:33:01Z</dcterms:created>
  <dcterms:modified xsi:type="dcterms:W3CDTF">2016-02-04T08:34:14Z</dcterms:modified>
</cp:coreProperties>
</file>

<file path=package/services/digital-signature/_rels/origin.psdsor.rels>&#65279;<?xml version="1.0" encoding="utf-8"?><Relationships xmlns="http://schemas.openxmlformats.org/package/2006/relationships"><Relationship Type="http://schemas.openxmlformats.org/package/2006/relationships/digital-signature/signature" Target="/package/services/digital-signature/xml-signature/0c80210559324cf2bcc751a4dd813809.psdsxs" Id="R9ec59e85b63a484f" /></Relationships>
</file>