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96934524b3314a40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5595" windowHeight="4110" tabRatio="773" firstSheet="2" activeTab="2"/>
  </bookViews>
  <sheets>
    <sheet name="BB-KQKD" sheetId="10" state="hidden" r:id="rId1"/>
    <sheet name="BB-TSvaNV" sheetId="9" state="hidden" r:id="rId2"/>
    <sheet name="Thuyet minh nam 2015" sheetId="35" r:id="rId3"/>
    <sheet name="00000000" sheetId="13" state="veryHidden" r:id="rId4"/>
    <sheet name="10000000" sheetId="24" state="veryHidden" r:id="rId5"/>
  </sheets>
  <definedNames>
    <definedName name="_1">#REF!</definedName>
    <definedName name="_1000A01">#N/A</definedName>
    <definedName name="_2">#REF!</definedName>
    <definedName name="_boi1">#REF!</definedName>
    <definedName name="_boi2">#REF!</definedName>
    <definedName name="_C_Lphi_4ab">#REF!</definedName>
    <definedName name="_ckn12">#REF!</definedName>
    <definedName name="_CON1">#REF!</definedName>
    <definedName name="_CON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ddn400">#REF!</definedName>
    <definedName name="_ddn600">#REF!</definedName>
    <definedName name="_Fill" hidden="1">#REF!</definedName>
    <definedName name="_Key1" hidden="1">#REF!</definedName>
    <definedName name="_Key2" hidden="1">#REF!</definedName>
    <definedName name="_kn1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6N2">#REF!</definedName>
    <definedName name="A6N3">#REF!</definedName>
    <definedName name="A70_">#REF!</definedName>
    <definedName name="A95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Bang_cly">#REF!</definedName>
    <definedName name="Bang_CVC">#REF!</definedName>
    <definedName name="bang_gia">#REF!</definedName>
    <definedName name="Bang_travl">#REF!</definedName>
    <definedName name="BangGiaVL_Q">#REF!</definedName>
    <definedName name="BangMa">#REF!</definedName>
    <definedName name="BarData">#REF!</definedName>
    <definedName name="BOQ">#REF!</definedName>
    <definedName name="btkn">#REF!</definedName>
    <definedName name="btm">#REF!</definedName>
    <definedName name="BVCISUMMARY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S">#REF!</definedName>
    <definedName name="CDD">#REF!</definedName>
    <definedName name="cfk">#REF!</definedName>
    <definedName name="CK">#REF!</definedName>
    <definedName name="ckn">#REF!</definedName>
    <definedName name="ckna">#REF!</definedName>
    <definedName name="CLVC3">0.1</definedName>
    <definedName name="CLVCTB">#REF!</definedName>
    <definedName name="Co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VER">#REF!</definedName>
    <definedName name="CPVC100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ep">#REF!</definedName>
    <definedName name="cu_ly">#REF!</definedName>
    <definedName name="CuLy">#REF!</definedName>
    <definedName name="CuLy_Q">#REF!</definedName>
    <definedName name="cuoc_vc">#REF!</definedName>
    <definedName name="CuocVC">#REF!</definedName>
    <definedName name="CURRENCY">#REF!</definedName>
    <definedName name="CVC_Q">#REF!</definedName>
    <definedName name="cx">#REF!</definedName>
    <definedName name="D_7101A_B">#REF!</definedName>
    <definedName name="data">#REF!</definedName>
    <definedName name="Data11">#REF!</definedName>
    <definedName name="Data41">#REF!</definedName>
    <definedName name="_xlnm.Database">#REF!</definedName>
    <definedName name="dc">#REF!</definedName>
    <definedName name="DD">#REF!</definedName>
    <definedName name="den_bu">#REF!</definedName>
    <definedName name="df">#REF!</definedName>
    <definedName name="DGCT_T.Quy_P.Thuy_Q">#REF!</definedName>
    <definedName name="DGCT_TRAUQUYPHUTHUY_HN">#REF!</definedName>
    <definedName name="DGCTI592">#REF!</definedName>
    <definedName name="dgvl">#REF!</definedName>
    <definedName name="dm">#REF!</definedName>
    <definedName name="ds1pnc">#REF!</definedName>
    <definedName name="ds1pvl">#REF!</definedName>
    <definedName name="ds3pnc">#REF!</definedName>
    <definedName name="ds3pvl">#REF!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">#REF!</definedName>
    <definedName name="f82E46">#REF!</definedName>
    <definedName name="FACTOR">#REF!</definedName>
    <definedName name="gia_tien">#REF!</definedName>
    <definedName name="gia_tien_BTN">#REF!</definedName>
    <definedName name="GIAVL_TRALY">#REF!</definedName>
    <definedName name="gl3p">#REF!</definedName>
    <definedName name="GTXL">#REF!</definedName>
    <definedName name="GVL_LDT">#REF!</definedName>
    <definedName name="h" localSheetId="2" hidden="1">{"'Sheet1'!$L$16"}</definedName>
    <definedName name="h" hidden="1">{"'Sheet1'!$L$16"}</definedName>
    <definedName name="Heä_soá_laép_xaø_H">1.7</definedName>
    <definedName name="heä_soá_sình_laày">#REF!</definedName>
    <definedName name="hien">#REF!</definedName>
    <definedName name="HOME_MANP">#REF!</definedName>
    <definedName name="HOMEOFFICE_COST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2" hidden="1">{"'Sheet1'!$L$16"}</definedName>
    <definedName name="huy" hidden="1">{"'Sheet1'!$L$16"}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j356C8">#REF!</definedName>
    <definedName name="kcong">#REF!</definedName>
    <definedName name="Kiem_tra_trung_ten">#REF!</definedName>
    <definedName name="kp1ph">#REF!</definedName>
    <definedName name="lcc">#REF!</definedName>
    <definedName name="Lmk">#REF!</definedName>
    <definedName name="LOAI_DUONG">#REF!</definedName>
    <definedName name="m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May_Q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e">#REF!</definedName>
    <definedName name="MG_A">#REF!</definedName>
    <definedName name="MTMAC12">#REF!</definedName>
    <definedName name="mtram">#REF!</definedName>
    <definedName name="n1pig">#REF!</definedName>
    <definedName name="n1pind">#REF!</definedName>
    <definedName name="n1ping">#REF!</definedName>
    <definedName name="n1pint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PA">#REF!</definedName>
    <definedName name="phu_luc_vua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 localSheetId="2">'Thuyet minh nam 2015'!$1:$4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ra11p">#REF!</definedName>
    <definedName name="ra13p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CH">#REF!</definedName>
    <definedName name="SDMONG">#REF!</definedName>
    <definedName name="Sheet1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xTV">10%</definedName>
    <definedName name="TaxXL">5%</definedName>
    <definedName name="TBA">#REF!</definedName>
    <definedName name="tbtram">#REF!</definedName>
    <definedName name="TC">#REF!</definedName>
    <definedName name="TC_NHANH1">#REF!</definedName>
    <definedName name="td1p">#REF!</definedName>
    <definedName name="td3p">#REF!</definedName>
    <definedName name="tdnc1p">#REF!</definedName>
    <definedName name="tdo">#REF!</definedName>
    <definedName name="tdtr2cnc">#REF!</definedName>
    <definedName name="tdtr2cvl">#REF!</definedName>
    <definedName name="tdvl1p">#REF!</definedName>
    <definedName name="Th">#REF!</definedName>
    <definedName name="THDT" localSheetId="2" hidden="1">{"'Sheet1'!$L$16"}</definedName>
    <definedName name="THDT" hidden="1">{"'Sheet1'!$L$16"}</definedName>
    <definedName name="THGO1pnc">#REF!</definedName>
    <definedName name="thht">#REF!</definedName>
    <definedName name="THI">#REF!</definedName>
    <definedName name="thkp3">#REF!</definedName>
    <definedName name="thtt">#REF!</definedName>
    <definedName name="Tien">#REF!</definedName>
    <definedName name="Tim_cong">#REF!</definedName>
    <definedName name="tim_xuat_hien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">#REF!</definedName>
    <definedName name="TPLRP">#REF!</definedName>
    <definedName name="Tra_DM_su_dung">#REF!</definedName>
    <definedName name="Tra_don_gia_KS">#REF!</definedName>
    <definedName name="Tra_DTCT">#REF!</definedName>
    <definedName name="Tra_gtxl_cong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VL">#REF!</definedName>
    <definedName name="TT_1P">#REF!</definedName>
    <definedName name="TT_3p">#REF!</definedName>
    <definedName name="tthi">#REF!</definedName>
    <definedName name="ttronmk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VARIINST">#REF!</definedName>
    <definedName name="VARIPURC">#REF!</definedName>
    <definedName name="VCHT">#REF!</definedName>
    <definedName name="VCTT">#REF!</definedName>
    <definedName name="vd3p">#REF!</definedName>
    <definedName name="vk">#REF!</definedName>
    <definedName name="vl1p">#REF!</definedName>
    <definedName name="vl3p">#REF!</definedName>
    <definedName name="vldn400">#REF!</definedName>
    <definedName name="vldn600">#REF!</definedName>
    <definedName name="vltram">#REF!</definedName>
    <definedName name="vr3p">#REF!</definedName>
    <definedName name="W">#REF!</definedName>
    <definedName name="wrn.chi._.tiÆt." localSheetId="2" hidden="1">{#N/A,#N/A,FALSE,"Chi tiÆt"}</definedName>
    <definedName name="wrn.chi._.tiÆt." hidden="1">{#N/A,#N/A,FALSE,"Chi tiÆt"}</definedName>
    <definedName name="X">#REF!</definedName>
    <definedName name="x1pind">#REF!</definedName>
    <definedName name="x1ping">#REF!</definedName>
    <definedName name="x1pint">#REF!</definedName>
    <definedName name="XCCT">0.5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l">#REF!</definedName>
    <definedName name="xlc">#REF!</definedName>
    <definedName name="xlk">#REF!</definedName>
    <definedName name="xn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L362" i="35" l="1"/>
  <c r="L360" i="35"/>
  <c r="L359" i="35"/>
  <c r="L356" i="35"/>
  <c r="L355" i="35"/>
  <c r="J355" i="35"/>
  <c r="J356" i="35"/>
  <c r="J362" i="35"/>
  <c r="J360" i="35"/>
  <c r="J359" i="35"/>
  <c r="L351" i="35"/>
  <c r="J350" i="35"/>
  <c r="J351" i="35"/>
  <c r="J349" i="35"/>
  <c r="J346" i="35"/>
  <c r="J345" i="35"/>
  <c r="J342" i="35"/>
  <c r="J341" i="35"/>
  <c r="L320" i="35"/>
  <c r="L350" i="35" l="1"/>
  <c r="L349" i="35"/>
  <c r="L346" i="35"/>
  <c r="L345" i="35"/>
  <c r="L342" i="35"/>
  <c r="L341" i="35"/>
  <c r="L293" i="35"/>
  <c r="L306" i="35" s="1"/>
  <c r="L315" i="35" s="1"/>
  <c r="L323" i="35" s="1"/>
  <c r="L338" i="35" s="1"/>
  <c r="L348" i="35" s="1"/>
  <c r="J293" i="35"/>
  <c r="J306" i="35" s="1"/>
  <c r="J315" i="35"/>
  <c r="J323" i="35" s="1"/>
  <c r="J338" i="35" s="1"/>
  <c r="J348" i="35" s="1"/>
  <c r="L263" i="35"/>
  <c r="J263" i="35"/>
  <c r="L13" i="35"/>
  <c r="L29" i="35" s="1"/>
  <c r="L19" i="35" s="1"/>
  <c r="J13" i="35"/>
  <c r="J29" i="35" s="1"/>
  <c r="J19" i="35" s="1"/>
  <c r="L190" i="35"/>
  <c r="J190" i="35"/>
  <c r="L153" i="35"/>
  <c r="J153" i="35"/>
  <c r="L145" i="35"/>
  <c r="J145" i="35"/>
  <c r="L133" i="35"/>
  <c r="J133" i="35"/>
  <c r="J60" i="35"/>
  <c r="L60" i="35"/>
  <c r="L81" i="35"/>
  <c r="L82" i="35"/>
  <c r="L84" i="35"/>
  <c r="L85" i="35"/>
  <c r="L86" i="35"/>
  <c r="L83" i="35"/>
  <c r="F87" i="35"/>
  <c r="H87" i="35"/>
  <c r="H91" i="35" s="1"/>
  <c r="I87" i="35"/>
  <c r="J87" i="35"/>
  <c r="L77" i="35"/>
  <c r="L76" i="35"/>
  <c r="L75" i="35"/>
  <c r="L74" i="35"/>
  <c r="L73" i="35"/>
  <c r="L72" i="35"/>
  <c r="J78" i="35"/>
  <c r="L313" i="35"/>
  <c r="F78" i="35"/>
  <c r="F91" i="35"/>
  <c r="F90" i="35"/>
  <c r="J282" i="35"/>
  <c r="J276" i="35"/>
  <c r="L11" i="35"/>
  <c r="J11" i="35"/>
  <c r="H78" i="35"/>
  <c r="L276" i="35"/>
  <c r="L282" i="35"/>
  <c r="L289" i="35"/>
  <c r="I90" i="35"/>
  <c r="J313" i="35"/>
  <c r="L294" i="35"/>
  <c r="J294" i="35"/>
  <c r="J17" i="35"/>
  <c r="L17" i="35"/>
  <c r="J28" i="35"/>
  <c r="K28" i="35"/>
  <c r="L28" i="35"/>
  <c r="J32" i="35"/>
  <c r="K32" i="35"/>
  <c r="L32" i="35"/>
  <c r="J37" i="35"/>
  <c r="L37" i="35"/>
  <c r="J50" i="35"/>
  <c r="L50" i="35"/>
  <c r="K52" i="35"/>
  <c r="J66" i="35"/>
  <c r="K66" i="35"/>
  <c r="L66" i="35"/>
  <c r="L71" i="35"/>
  <c r="E78" i="35"/>
  <c r="G78" i="35"/>
  <c r="E87" i="35"/>
  <c r="G87" i="35"/>
  <c r="H90" i="35"/>
  <c r="J90" i="35"/>
  <c r="L90" i="35"/>
  <c r="G91" i="35"/>
  <c r="K91" i="35"/>
  <c r="L105" i="35"/>
  <c r="L112" i="35" s="1"/>
  <c r="L106" i="35"/>
  <c r="L107" i="35"/>
  <c r="L108" i="35"/>
  <c r="L110" i="35"/>
  <c r="L111" i="35"/>
  <c r="D112" i="35"/>
  <c r="E112" i="35"/>
  <c r="F112" i="35"/>
  <c r="F124" i="35" s="1"/>
  <c r="G112" i="35"/>
  <c r="H112" i="35"/>
  <c r="I112" i="35"/>
  <c r="J112" i="35"/>
  <c r="J124" i="35" s="1"/>
  <c r="L115" i="35"/>
  <c r="L116" i="35"/>
  <c r="L118" i="35"/>
  <c r="L119" i="35"/>
  <c r="D120" i="35"/>
  <c r="L120" i="35" s="1"/>
  <c r="E120" i="35"/>
  <c r="F120" i="35"/>
  <c r="G120" i="35"/>
  <c r="H120" i="35"/>
  <c r="I120" i="35"/>
  <c r="J120" i="35"/>
  <c r="F123" i="35"/>
  <c r="H123" i="35"/>
  <c r="J123" i="35"/>
  <c r="H124" i="35"/>
  <c r="K128" i="35"/>
  <c r="J172" i="35"/>
  <c r="L172" i="35"/>
  <c r="L214" i="35"/>
  <c r="L215" i="35"/>
  <c r="L216" i="35"/>
  <c r="L217" i="35"/>
  <c r="L218" i="35"/>
  <c r="L219" i="35"/>
  <c r="L220" i="35"/>
  <c r="D221" i="35"/>
  <c r="E221" i="35"/>
  <c r="F221" i="35"/>
  <c r="G221" i="35"/>
  <c r="H221" i="35"/>
  <c r="I221" i="35"/>
  <c r="J221" i="35"/>
  <c r="L221" i="35"/>
  <c r="G222" i="35"/>
  <c r="G230" i="35"/>
  <c r="I222" i="35"/>
  <c r="L222" i="35"/>
  <c r="L223" i="35"/>
  <c r="L224" i="35"/>
  <c r="L225" i="35"/>
  <c r="L226" i="35"/>
  <c r="L227" i="35"/>
  <c r="L228" i="35"/>
  <c r="L229" i="35"/>
  <c r="D230" i="35"/>
  <c r="E230" i="35"/>
  <c r="F230" i="35"/>
  <c r="H230" i="35"/>
  <c r="I230" i="35"/>
  <c r="J230" i="35"/>
  <c r="K230" i="35"/>
  <c r="J237" i="35"/>
  <c r="L237" i="35"/>
  <c r="J304" i="35"/>
  <c r="L304" i="35"/>
  <c r="J321" i="35"/>
  <c r="L321" i="35"/>
  <c r="E341" i="35"/>
  <c r="G341" i="35"/>
  <c r="E342" i="35"/>
  <c r="E345" i="35"/>
  <c r="E346" i="35"/>
  <c r="E349" i="35"/>
  <c r="E350" i="35"/>
  <c r="E360" i="35"/>
  <c r="E362" i="35"/>
  <c r="C6" i="10"/>
  <c r="C7" i="10"/>
  <c r="C8" i="10"/>
  <c r="C9" i="10"/>
  <c r="C10" i="10"/>
  <c r="C11" i="10"/>
  <c r="C12" i="10"/>
  <c r="C13" i="10"/>
  <c r="D13" i="10" s="1"/>
  <c r="C14" i="10"/>
  <c r="C15" i="10"/>
  <c r="C16" i="10"/>
  <c r="C17" i="10"/>
  <c r="C18" i="10"/>
  <c r="C19" i="10"/>
  <c r="C20" i="10"/>
  <c r="C21" i="10"/>
  <c r="E21" i="10"/>
  <c r="D21" i="10" s="1"/>
  <c r="C22" i="10"/>
  <c r="C23" i="10"/>
  <c r="C5" i="10"/>
  <c r="E5" i="10"/>
  <c r="E7" i="10"/>
  <c r="D7" i="10" s="1"/>
  <c r="E9" i="10"/>
  <c r="D9" i="10"/>
  <c r="E11" i="10"/>
  <c r="E12" i="10"/>
  <c r="D12" i="10" s="1"/>
  <c r="E14" i="10"/>
  <c r="E15" i="10"/>
  <c r="E17" i="10"/>
  <c r="E18" i="10"/>
  <c r="D17" i="10"/>
  <c r="D11" i="10"/>
  <c r="D6" i="10"/>
  <c r="C15" i="9"/>
  <c r="E93" i="9"/>
  <c r="E78" i="9"/>
  <c r="E69" i="9"/>
  <c r="E64" i="9"/>
  <c r="E68" i="9"/>
  <c r="E21" i="9"/>
  <c r="E80" i="9"/>
  <c r="E65" i="9"/>
  <c r="E24" i="9"/>
  <c r="E23" i="9" s="1"/>
  <c r="E18" i="9"/>
  <c r="E16" i="9"/>
  <c r="E57" i="9"/>
  <c r="E55" i="9"/>
  <c r="E31" i="9"/>
  <c r="E72" i="9"/>
  <c r="E27" i="9"/>
  <c r="E15" i="9"/>
  <c r="D15" i="9" s="1"/>
  <c r="E66" i="9"/>
  <c r="E37" i="9"/>
  <c r="E38" i="9"/>
  <c r="E14" i="9"/>
  <c r="E8" i="9"/>
  <c r="E53" i="9"/>
  <c r="E94" i="9"/>
  <c r="E12" i="9"/>
  <c r="E11" i="9"/>
  <c r="E10" i="9"/>
  <c r="E7" i="9"/>
  <c r="E13" i="9"/>
  <c r="E20" i="9"/>
  <c r="E6" i="9"/>
  <c r="E56" i="9"/>
  <c r="E54" i="9"/>
  <c r="E98" i="9"/>
  <c r="E97" i="9"/>
  <c r="E92" i="9"/>
  <c r="E89" i="9"/>
  <c r="E88" i="9"/>
  <c r="E87" i="9"/>
  <c r="E86" i="9"/>
  <c r="E85" i="9"/>
  <c r="E81" i="9"/>
  <c r="E79" i="9"/>
  <c r="E77" i="9"/>
  <c r="E76" i="9"/>
  <c r="E75" i="9"/>
  <c r="E73" i="9"/>
  <c r="E71" i="9"/>
  <c r="E70" i="9"/>
  <c r="E52" i="9"/>
  <c r="E51" i="9"/>
  <c r="E50" i="9"/>
  <c r="E48" i="9"/>
  <c r="C48" i="9"/>
  <c r="D48" i="9"/>
  <c r="E47" i="9"/>
  <c r="E45" i="9"/>
  <c r="E44" i="9"/>
  <c r="E43" i="9"/>
  <c r="E41" i="9"/>
  <c r="E40" i="9"/>
  <c r="E34" i="9"/>
  <c r="E33" i="9"/>
  <c r="E32" i="9"/>
  <c r="E30" i="9"/>
  <c r="D30" i="9" s="1"/>
  <c r="D29" i="9" s="1"/>
  <c r="E26" i="9"/>
  <c r="E25" i="9"/>
  <c r="E22" i="9"/>
  <c r="E19" i="9"/>
  <c r="E17" i="9"/>
  <c r="E9" i="9"/>
  <c r="E74" i="9"/>
  <c r="D98" i="9"/>
  <c r="C10" i="9"/>
  <c r="E29" i="9"/>
  <c r="E46" i="9"/>
  <c r="E49" i="9"/>
  <c r="E96" i="9"/>
  <c r="E90" i="9"/>
  <c r="E84" i="9"/>
  <c r="E67" i="9"/>
  <c r="E95" i="9"/>
  <c r="E63" i="9"/>
  <c r="E62" i="9" s="1"/>
  <c r="E91" i="9"/>
  <c r="E83" i="9"/>
  <c r="E82" i="9" s="1"/>
  <c r="C84" i="9"/>
  <c r="C31" i="9"/>
  <c r="C53" i="9"/>
  <c r="D53" i="9" s="1"/>
  <c r="C94" i="9"/>
  <c r="D94" i="9" s="1"/>
  <c r="C25" i="9"/>
  <c r="C86" i="9"/>
  <c r="D86" i="9"/>
  <c r="C87" i="9"/>
  <c r="D87" i="9"/>
  <c r="C88" i="9"/>
  <c r="D88" i="9"/>
  <c r="C89" i="9"/>
  <c r="D89" i="9"/>
  <c r="C92" i="9"/>
  <c r="D92" i="9"/>
  <c r="C97" i="9"/>
  <c r="D97" i="9"/>
  <c r="C65" i="9"/>
  <c r="D65" i="9"/>
  <c r="C66" i="9"/>
  <c r="C69" i="9"/>
  <c r="D69" i="9" s="1"/>
  <c r="C70" i="9"/>
  <c r="D70" i="9" s="1"/>
  <c r="C71" i="9"/>
  <c r="D71" i="9" s="1"/>
  <c r="C72" i="9"/>
  <c r="D72" i="9" s="1"/>
  <c r="C76" i="9"/>
  <c r="D76" i="9" s="1"/>
  <c r="C77" i="9"/>
  <c r="D77" i="9" s="1"/>
  <c r="C78" i="9"/>
  <c r="D78" i="9" s="1"/>
  <c r="C79" i="9"/>
  <c r="D79" i="9" s="1"/>
  <c r="C80" i="9"/>
  <c r="D80" i="9" s="1"/>
  <c r="C81" i="9"/>
  <c r="D81" i="9" s="1"/>
  <c r="C75" i="9"/>
  <c r="D75" i="9" s="1"/>
  <c r="D74" i="9" s="1"/>
  <c r="C96" i="9"/>
  <c r="C73" i="9"/>
  <c r="C64" i="9"/>
  <c r="C67" i="9"/>
  <c r="D67" i="9" s="1"/>
  <c r="C68" i="9"/>
  <c r="C40" i="9"/>
  <c r="D40" i="9" s="1"/>
  <c r="C41" i="9"/>
  <c r="C36" i="9"/>
  <c r="C43" i="9"/>
  <c r="C44" i="9"/>
  <c r="C42" i="9" s="1"/>
  <c r="C45" i="9"/>
  <c r="C47" i="9"/>
  <c r="C46" i="9" s="1"/>
  <c r="C50" i="9"/>
  <c r="C49" i="9" s="1"/>
  <c r="C51" i="9"/>
  <c r="D51" i="9" s="1"/>
  <c r="C52" i="9"/>
  <c r="D52" i="9" s="1"/>
  <c r="C55" i="9"/>
  <c r="C54" i="9" s="1"/>
  <c r="C56" i="9"/>
  <c r="C57" i="9"/>
  <c r="C14" i="9"/>
  <c r="C13" i="9" s="1"/>
  <c r="C16" i="9"/>
  <c r="D16" i="9" s="1"/>
  <c r="C17" i="9"/>
  <c r="C18" i="9"/>
  <c r="D18" i="9" s="1"/>
  <c r="C19" i="9"/>
  <c r="C21" i="9"/>
  <c r="C20" i="9" s="1"/>
  <c r="C22" i="9"/>
  <c r="D22" i="9" s="1"/>
  <c r="C24" i="9"/>
  <c r="C23" i="9" s="1"/>
  <c r="C26" i="9"/>
  <c r="D26" i="9" s="1"/>
  <c r="C27" i="9"/>
  <c r="C8" i="9"/>
  <c r="D8" i="9" s="1"/>
  <c r="D7" i="9" s="1"/>
  <c r="C9" i="9"/>
  <c r="C29" i="9"/>
  <c r="C12" i="9"/>
  <c r="D12" i="9" s="1"/>
  <c r="C11" i="9"/>
  <c r="D11" i="9" s="1"/>
  <c r="D10" i="9"/>
  <c r="D17" i="9"/>
  <c r="D21" i="9"/>
  <c r="D20" i="9" s="1"/>
  <c r="C32" i="9"/>
  <c r="D32" i="9" s="1"/>
  <c r="C33" i="9"/>
  <c r="C34" i="9"/>
  <c r="D34" i="9"/>
  <c r="D47" i="9"/>
  <c r="D46" i="9" s="1"/>
  <c r="D50" i="9"/>
  <c r="D49" i="9" s="1"/>
  <c r="D56" i="9"/>
  <c r="D55" i="9"/>
  <c r="D54" i="9" s="1"/>
  <c r="C85" i="9"/>
  <c r="C90" i="9"/>
  <c r="C91" i="9"/>
  <c r="D91" i="9" s="1"/>
  <c r="C93" i="9"/>
  <c r="C38" i="9"/>
  <c r="C37" i="9"/>
  <c r="D37" i="9" s="1"/>
  <c r="C30" i="9"/>
  <c r="D90" i="9"/>
  <c r="D93" i="9"/>
  <c r="I91" i="35"/>
  <c r="D24" i="9"/>
  <c r="D23" i="9" s="1"/>
  <c r="L78" i="35" l="1"/>
  <c r="J289" i="35"/>
  <c r="L124" i="35"/>
  <c r="D9" i="9"/>
  <c r="D25" i="9"/>
  <c r="D33" i="9"/>
  <c r="D85" i="9"/>
  <c r="D44" i="9"/>
  <c r="D45" i="9"/>
  <c r="D68" i="9"/>
  <c r="C74" i="9"/>
  <c r="E39" i="9"/>
  <c r="E36" i="9"/>
  <c r="D66" i="9"/>
  <c r="D27" i="9"/>
  <c r="D31" i="9"/>
  <c r="D14" i="10"/>
  <c r="D5" i="10"/>
  <c r="D8" i="10" s="1"/>
  <c r="D10" i="10" s="1"/>
  <c r="D16" i="10" s="1"/>
  <c r="D15" i="10"/>
  <c r="L123" i="35"/>
  <c r="J33" i="35"/>
  <c r="J43" i="35" s="1"/>
  <c r="J52" i="35" s="1"/>
  <c r="J126" i="35" s="1"/>
  <c r="J140" i="35" s="1"/>
  <c r="J91" i="35"/>
  <c r="J155" i="35"/>
  <c r="C95" i="9"/>
  <c r="D96" i="9"/>
  <c r="D95" i="9" s="1"/>
  <c r="E8" i="10"/>
  <c r="E10" i="10" s="1"/>
  <c r="E16" i="10" s="1"/>
  <c r="L230" i="35"/>
  <c r="L87" i="35"/>
  <c r="C39" i="9"/>
  <c r="D41" i="9"/>
  <c r="D39" i="9" s="1"/>
  <c r="D84" i="9"/>
  <c r="D83" i="9" s="1"/>
  <c r="D82" i="9" s="1"/>
  <c r="C83" i="9"/>
  <c r="C82" i="9" s="1"/>
  <c r="D38" i="9"/>
  <c r="D36" i="9" s="1"/>
  <c r="D14" i="9"/>
  <c r="D13" i="9" s="1"/>
  <c r="D6" i="9" s="1"/>
  <c r="C7" i="9"/>
  <c r="C6" i="9" s="1"/>
  <c r="D19" i="9"/>
  <c r="D57" i="9"/>
  <c r="C35" i="9"/>
  <c r="C28" i="9" s="1"/>
  <c r="C63" i="9"/>
  <c r="C62" i="9" s="1"/>
  <c r="D64" i="9"/>
  <c r="D63" i="9" s="1"/>
  <c r="D62" i="9" s="1"/>
  <c r="E99" i="9"/>
  <c r="E42" i="9"/>
  <c r="D43" i="9"/>
  <c r="D42" i="9" s="1"/>
  <c r="E19" i="10"/>
  <c r="D18" i="10"/>
  <c r="D19" i="10" s="1"/>
  <c r="L33" i="35"/>
  <c r="D20" i="10" l="1"/>
  <c r="D35" i="9"/>
  <c r="D28" i="9" s="1"/>
  <c r="D58" i="9" s="1"/>
  <c r="E35" i="9"/>
  <c r="E28" i="9" s="1"/>
  <c r="E58" i="9" s="1"/>
  <c r="C58" i="9"/>
  <c r="L91" i="35"/>
  <c r="F20" i="10"/>
  <c r="D23" i="10"/>
  <c r="L52" i="35"/>
  <c r="L43" i="35"/>
  <c r="C99" i="9"/>
  <c r="D99" i="9"/>
  <c r="E20" i="10"/>
  <c r="E23" i="10" s="1"/>
  <c r="J174" i="35"/>
  <c r="J196" i="35" s="1"/>
  <c r="J233" i="35"/>
  <c r="J209" i="35" l="1"/>
  <c r="J259" i="35"/>
  <c r="J242" i="35"/>
  <c r="L126" i="35"/>
  <c r="L140" i="35" s="1"/>
  <c r="L155" i="35"/>
  <c r="L174" i="35" l="1"/>
  <c r="L196" i="35" s="1"/>
  <c r="L233" i="35"/>
  <c r="L259" i="35" l="1"/>
  <c r="L242" i="35"/>
  <c r="L209" i="35"/>
</calcChain>
</file>

<file path=xl/comments1.xml><?xml version="1.0" encoding="utf-8"?>
<comments xmlns="http://schemas.openxmlformats.org/spreadsheetml/2006/main">
  <authors>
    <author>tuong</author>
  </authors>
  <commentList>
    <comment ref="B56" authorId="0">
      <text>
        <r>
          <rPr>
            <sz val="8"/>
            <color indexed="81"/>
            <rFont val="Tahoma"/>
          </rPr>
          <t xml:space="preserve">
Chuẩn mực kế toán số 17</t>
        </r>
      </text>
    </comment>
    <comment ref="B85" authorId="0">
      <text>
        <r>
          <rPr>
            <b/>
            <sz val="8"/>
            <color indexed="81"/>
            <rFont val="Tahoma"/>
          </rPr>
          <t>TK thặng dư vốn cổ phần?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352" authorId="0">
      <text>
        <r>
          <rPr>
            <sz val="9"/>
            <color indexed="81"/>
            <rFont val=".VnTime"/>
            <family val="2"/>
          </rPr>
          <t>ChØ tiªu nµy ®­îc lÊy tõ GTCL cña TSC§ ®Çu t­ b»ng nguån vèn vay hoÆc nî dµI h¹n so víi tæng sè nî dµI h¹n</t>
        </r>
      </text>
    </comment>
  </commentList>
</comments>
</file>

<file path=xl/sharedStrings.xml><?xml version="1.0" encoding="utf-8"?>
<sst xmlns="http://schemas.openxmlformats.org/spreadsheetml/2006/main" count="568" uniqueCount="421">
  <si>
    <t>- Quü dù phßng tµi chÝnh: dïng ®Ó bï ®¾p nh÷ng tæn thÊt, thiÖt h¹i vÒ tµi s¶n, c«ng nî kh«ng ®ßi ®­îc x¶y ra trong qu¸ tr×nh kinh doanh.</t>
  </si>
  <si>
    <t xml:space="preserve">V.Th«ng tin bæ sung cho c¸c kho¶n môc tr×nh bµy trong B¶ng c©n ®èi kÕ To¸n </t>
  </si>
  <si>
    <t>Trong ®ã</t>
  </si>
  <si>
    <t>- Doanh  thu hîp ®ång x©y dùng</t>
  </si>
  <si>
    <t>+ Doanh thu cña hîp ®ång x©y dùng ®­îc ghi nhËn trong kú</t>
  </si>
  <si>
    <t>+ Tæng doanh thu luü kÕ cña hîp ®ång x©y dùng ®­îc ghi nhËn ®Õn thêi ®iÓm lËp B¸o c¸o tµi chÝnh</t>
  </si>
  <si>
    <t>- ThuÕ GTGT ph¶i nép( trùc tiÕp)</t>
  </si>
  <si>
    <t>Trong ®ã:</t>
  </si>
  <si>
    <t>- Doanh thu thuÇn trao ®æi s¶n phÈm, hµng ho¸</t>
  </si>
  <si>
    <t>Gi¸ vèn cña thµnh phÈm ®· b¸n</t>
  </si>
  <si>
    <t>Gi¸ vèn cña hµng ho¸ ®· b¸n ®· cung cÊp</t>
  </si>
  <si>
    <t>Gi¸ trÞ cßn l¹i, chi phÝ nh­îng b¸n, thanh lý cña B§S ®Çu t­ ®· b¸n</t>
  </si>
  <si>
    <t>Chi phÝ kinh doanh bÊt ®éng s¶n ®Çu t­</t>
  </si>
  <si>
    <t>Hao hôt, mÊt m¸t hµng tån kho</t>
  </si>
  <si>
    <t>C¸c kho¶n chi phÝ v­ît møc b×nh th­êng</t>
  </si>
  <si>
    <t xml:space="preserve">Chi phÝ kh¸c b»ng tiÒn </t>
  </si>
  <si>
    <t>TT</t>
  </si>
  <si>
    <t>Tµi s¶n</t>
  </si>
  <si>
    <t>A.</t>
  </si>
  <si>
    <t>I.</t>
  </si>
  <si>
    <t>TiÒn</t>
  </si>
  <si>
    <t>C¸c kho¶n ph¶i thu</t>
  </si>
  <si>
    <t>III</t>
  </si>
  <si>
    <t>Hµng tån kho</t>
  </si>
  <si>
    <t>IV</t>
  </si>
  <si>
    <t>B.</t>
  </si>
  <si>
    <t>I</t>
  </si>
  <si>
    <t>Tµi s¶n cè ®Þnh</t>
  </si>
  <si>
    <t>7</t>
  </si>
  <si>
    <t>-</t>
  </si>
  <si>
    <t>Nguyªn gi¸</t>
  </si>
  <si>
    <t>II</t>
  </si>
  <si>
    <t>Chi phÝ x©y dùng c¬ b¶n dë dang</t>
  </si>
  <si>
    <t>V</t>
  </si>
  <si>
    <t>Chi phÝ tr¶ tr­íc dµi h¹n</t>
  </si>
  <si>
    <t>Tæng tµi s¶n</t>
  </si>
  <si>
    <t>Nguån vèn</t>
  </si>
  <si>
    <t>Nî ph¶i tr¶</t>
  </si>
  <si>
    <t>Nî ng¾n h¹n</t>
  </si>
  <si>
    <t>Ng­êi mua tr¶ tiÒn tr­íc</t>
  </si>
  <si>
    <t>ThuÕ vµ c¸c kho¶n ph¶i nép Nhµ n­íc</t>
  </si>
  <si>
    <t>Chi phÝ ph¶i tr¶</t>
  </si>
  <si>
    <t>5</t>
  </si>
  <si>
    <t>8</t>
  </si>
  <si>
    <t>2</t>
  </si>
  <si>
    <t>Lîi nhuËn ch­a ph©n phèi</t>
  </si>
  <si>
    <t>Tæng nguån vèn</t>
  </si>
  <si>
    <t>3</t>
  </si>
  <si>
    <t>C¸c kho¶n ®Çu t­ tµi chÝnh ng¾n h¹n</t>
  </si>
  <si>
    <t>1</t>
  </si>
  <si>
    <t>Tr¶ tr­íc cho ng­êi b¸n</t>
  </si>
  <si>
    <t>4</t>
  </si>
  <si>
    <t>6</t>
  </si>
  <si>
    <t>C¸c kho¶n ph¶i thu kh¸c</t>
  </si>
  <si>
    <t>Tµi s¶n cè ®Þnh thuª tµi chÝnh</t>
  </si>
  <si>
    <t>Tµi s¶n cè ®Þnh v« h×nh</t>
  </si>
  <si>
    <t>§Çu t­ dµi h¹n kh¸c</t>
  </si>
  <si>
    <t>Ph¶i tr¶ cho ng­êi b¸n</t>
  </si>
  <si>
    <t>Nî dµi h¹n</t>
  </si>
  <si>
    <t>Quü ®Çu t­ ph¸t triÓn</t>
  </si>
  <si>
    <t>Quü dù phßng tµi chÝnh</t>
  </si>
  <si>
    <t>Chªnh lÖch tû gi¸ hèi ®o¸i</t>
  </si>
  <si>
    <t>ChØ tiªu</t>
  </si>
  <si>
    <t>M· sè</t>
  </si>
  <si>
    <t>10</t>
  </si>
  <si>
    <t>Nguån kinh phÝ, quü kh¸c</t>
  </si>
  <si>
    <t>C¸c kho¶n t­¬ng ®­¬ng tiÒn</t>
  </si>
  <si>
    <t>§Çu t­ ng¾n h¹n</t>
  </si>
  <si>
    <t>Ph¶i thu theo tiÕn ®é kÕ ho¹ch hîp ®ång x©y dùng</t>
  </si>
  <si>
    <t>Tµi s¶n ng¾n h¹n kh¸c</t>
  </si>
  <si>
    <t>Chi phÝ tr¶ tr­íc ng¾n h¹n</t>
  </si>
  <si>
    <t>Tµi s¶n dµi h¹n</t>
  </si>
  <si>
    <t>C¸c kho¶n ph¶i thu dµi h¹n</t>
  </si>
  <si>
    <t>Ph¶i thu dµi h¹n kh¸c</t>
  </si>
  <si>
    <t>Ph¶i thu dµi h¹n cña kh¸ch hµng</t>
  </si>
  <si>
    <t>Tµi s¶n cè ®inh h÷u h×nh</t>
  </si>
  <si>
    <t>BÊt ®éng s¶n ®Çu t­</t>
  </si>
  <si>
    <t>§Çu t­ vµo c«ng ty con</t>
  </si>
  <si>
    <t>§Çu t­ vµo c«ng ty liªn doanh, liªn kÕt</t>
  </si>
  <si>
    <t>Tµi s¶n dµi h¹n kh¸c</t>
  </si>
  <si>
    <t>Tµi s¶n thuÕ thu nhËp ho·n l¹i</t>
  </si>
  <si>
    <t>Vay  vµ nî ng¾n h¹n</t>
  </si>
  <si>
    <t>Ph¶I tr¶ theo tiÕn ®é kÕ ho¹ch hîp ®ång x©y dùng</t>
  </si>
  <si>
    <t>9</t>
  </si>
  <si>
    <t>Ph¶I tr¶ dµi h¹n ng­êi b¸n</t>
  </si>
  <si>
    <t>Ph¶I tr¶ dµi h¹n néi bé</t>
  </si>
  <si>
    <t>Vay vµ nî dµi h¹n</t>
  </si>
  <si>
    <t>ThuÕ thu nhËp ho·n l¹i ph¶i tr¶</t>
  </si>
  <si>
    <t>Vèn chñ së h÷u</t>
  </si>
  <si>
    <t>Vèn ®Çu t­ cña chñ së h÷u</t>
  </si>
  <si>
    <t>ThÆng d­ vèn cæ phÇn</t>
  </si>
  <si>
    <t>Cæ phiÕu ng©n quü</t>
  </si>
  <si>
    <t>Chªnh lÖch ®¸nh gi¸ l¹i tµi s¶n</t>
  </si>
  <si>
    <t>Quü kh¸c thuéc vèn chñ së h÷u</t>
  </si>
  <si>
    <t>Quü khen th­ëng phóc lîi</t>
  </si>
  <si>
    <t>Nguån kinh phÝ</t>
  </si>
  <si>
    <t>Nguån kinh phÝ ®· hinh thµnh TSC§</t>
  </si>
  <si>
    <t>Chªnh lÖch</t>
  </si>
  <si>
    <t xml:space="preserve">- Trong : L·i vay ph¶i tr¶ </t>
  </si>
  <si>
    <t>01</t>
  </si>
  <si>
    <t>03</t>
  </si>
  <si>
    <t>1. Doanh thu b¸n hµng ho¸ vµ cung cÊp dÞch vô</t>
  </si>
  <si>
    <t xml:space="preserve">2. C¸c kho¶n gi¶m trõ </t>
  </si>
  <si>
    <t>3. Doanh thu thuÇn vÒ b¸n hµng ho¸ vµ cung cÊp dÞch vô</t>
  </si>
  <si>
    <t>4. Gi¸ vèn hµng b¸n</t>
  </si>
  <si>
    <t>5. Lîi nhuËn gép vÒ b¸n hµng vµ cung cÊp dÞch vô</t>
  </si>
  <si>
    <t>6. Doanh thu ho¹t ®éng tµi chÝnh</t>
  </si>
  <si>
    <t>7. Chi phÝ tµi chÝnh</t>
  </si>
  <si>
    <t>8. Chi phÝ b¸n hµng</t>
  </si>
  <si>
    <t>9. Chi phÝ qu¶n lý doanh nghiÖp</t>
  </si>
  <si>
    <t>10. Lîi nhuËn thuÇn tõ ho¹t ®éng kinh doanh</t>
  </si>
  <si>
    <t>11. Thu nhËp kh¸c</t>
  </si>
  <si>
    <t>12. Chi phÝ kh¸c</t>
  </si>
  <si>
    <t>13. Lîi nhuËn kh¸c</t>
  </si>
  <si>
    <t>Dù phßng gi¶m gi¸ hµng tån kho</t>
  </si>
  <si>
    <t>Nguån vèn ®Çu t­ x©y dùng c¬ b¶n</t>
  </si>
  <si>
    <t>Sè kiÓm to¸n</t>
  </si>
  <si>
    <t>tµi s¶n ng¾n h¹n</t>
  </si>
  <si>
    <t>TiÒn vµ c¸c kho¶n t­¬ng ®­¬ng tiÒn</t>
  </si>
  <si>
    <t>Trong ®ã: Doanh thu xuÊt khÈu</t>
  </si>
  <si>
    <t>kÕt qu¶ kiÓm to¸n</t>
  </si>
  <si>
    <t>Sè ®¬n vÞ</t>
  </si>
  <si>
    <t>- Ph©n phèi lîi nhuËn n¨m nay</t>
  </si>
  <si>
    <t>Ph¶i thu kh¸ch hµng</t>
  </si>
  <si>
    <t>C¸c kho¶n ®Çu t­ tµi chÝnh dµi h¹n</t>
  </si>
  <si>
    <t>Ph¶i tr¶ dµi h¹n kh¸c</t>
  </si>
  <si>
    <t xml:space="preserve"> nguån vèn chñ së h÷u</t>
  </si>
  <si>
    <t>Dù phßng gi¶m gi¸ chøng kho¸n ®Çu t­ ng¾n h¹n</t>
  </si>
  <si>
    <t xml:space="preserve">Dù phßng c¸c kho¶n ph¶i thu khã ®ßi </t>
  </si>
  <si>
    <t>Gi¸ trÞ hao mßn luü kÕ</t>
  </si>
  <si>
    <t>Dù phßng gi¶m gi¸ chøng kho¸n ®Çu t­ dµi h¹n</t>
  </si>
  <si>
    <t>I. Nguyªn gi¸ TSC§ h÷u h×nh</t>
  </si>
  <si>
    <t>Céng</t>
  </si>
  <si>
    <t>ThiÕt bÞ, dông cô qu¶n lý</t>
  </si>
  <si>
    <t>- Ký quü, ký c­îc dµi h¹n</t>
  </si>
  <si>
    <t>- C¸c kho¶n tiÒn nhËn uû th¸c</t>
  </si>
  <si>
    <t>- Cho vay kh«ng cã l·i</t>
  </si>
  <si>
    <t>- Ph¶i thu dµi h¹n kh¸c</t>
  </si>
  <si>
    <t>+ Cæ tøc ®· c«ng bè trªn cæ phiÕu phæ th«ng</t>
  </si>
  <si>
    <t>+ Cæ tøc ®· c«ng bè trªn cæ phiÕu ­u ®·i</t>
  </si>
  <si>
    <t>- Cæ tøc cña cæ phiÕu ­u ®·i luü kÕ ch­a ®­îc ghi nhËn</t>
  </si>
  <si>
    <t>14. Tæng lîi nhuËn kÕ to¸n tr­íc thuÕ</t>
  </si>
  <si>
    <t>Dù phßng ph¶I thu dµi h¹n khã ®ßi</t>
  </si>
  <si>
    <t>Ph¶i thu néi bé ng¾n h¹n</t>
  </si>
  <si>
    <t>ThuÕ gi¸ trÞ gia t¨ng ®­îc khÊu trõ</t>
  </si>
  <si>
    <t>C¸c kho¶n thuÕ ph¶i thu Nhµ n­íc</t>
  </si>
  <si>
    <t>Vèn kinh doanh ë ®¬n vÞ trùc thuéc</t>
  </si>
  <si>
    <t>Ph¶i thu dµi h¹n néi bé</t>
  </si>
  <si>
    <t>Ph¶i tr¶ ng­êi lao ®éng</t>
  </si>
  <si>
    <t>Ph¶i tr¶ néi bé</t>
  </si>
  <si>
    <t>C¸c kho¶n ph¶i tr¶, ph¶i nép ng¾n h¹n kh¸c</t>
  </si>
  <si>
    <t>Dù phßng ph¶i tr¶ ng¾n h¹n</t>
  </si>
  <si>
    <t>Dù phßng trî cÊp mÊt viÖc lµm</t>
  </si>
  <si>
    <t>Vèn kh¸c cña chñ së h÷u</t>
  </si>
  <si>
    <t>Dù phßng ph¶i tr¶ dµi h¹n</t>
  </si>
  <si>
    <t xml:space="preserve">phÇn thø hai </t>
  </si>
  <si>
    <t>15. Chi phÝ thuÕ thu nhËp doanh nghiÖp hiÖn hµnh</t>
  </si>
  <si>
    <t>16. Chi phÝ thuÕ thu nhËp doanh nghiÖp ho·n l¹i</t>
  </si>
  <si>
    <t>17. Lîi nhuËn sau thuÕ thu nhËp doanh nghiÖp</t>
  </si>
  <si>
    <t>B¸o c¸o tµi chÝnh</t>
  </si>
  <si>
    <t>§¬n vÞ tÝnh: ®ång</t>
  </si>
  <si>
    <t xml:space="preserve">Céng </t>
  </si>
  <si>
    <t>Nhµ cöa vËt 
kiÕn tróc</t>
  </si>
  <si>
    <t>M¸y mãc 
thiÕt bÞ</t>
  </si>
  <si>
    <t>TSC§ kh¸c</t>
  </si>
  <si>
    <t>- T¨ng kh¸c</t>
  </si>
  <si>
    <t>- ChuyÓn sang B§S ®Çu t­</t>
  </si>
  <si>
    <t>- Gi¶m kh¸c</t>
  </si>
  <si>
    <t>II. Gi¸ trÞ hao mßn luü kÕ:</t>
  </si>
  <si>
    <t>-Gi¶m kh¸c</t>
  </si>
  <si>
    <t>III. Gi¸ trÞ cßn l¹i cña TSC§ h÷u h×nh</t>
  </si>
  <si>
    <t>b - Chi tiÕt vèn ®Çu t­ cña chñ së h÷u.</t>
  </si>
  <si>
    <t>c- C¸c giao dÞch vÒ vèn víi c¸c chñ së h÷u vµ ph©n phèi cæ tøc, chia lîi nhuËn:</t>
  </si>
  <si>
    <t>*) Vèn ®Çu t­ cña chñ së h÷u</t>
  </si>
  <si>
    <t xml:space="preserve"> - Vèn gãp ®Çu n¨m</t>
  </si>
  <si>
    <t xml:space="preserve"> - Vèn gãp t¨ng trong n¨m</t>
  </si>
  <si>
    <t xml:space="preserve"> - Vèn gãp gi¶m trong n¨m</t>
  </si>
  <si>
    <t xml:space="preserve"> - Vèn gãp cuèi n¨m</t>
  </si>
  <si>
    <t>*) Cæ tøc, lîi nhuËn ®· chia</t>
  </si>
  <si>
    <t>- L·i tiÒn göi</t>
  </si>
  <si>
    <t>- L·i ®Çu t­ tr¸i phiÕu, kú phiÕu, tÝn phiÕu</t>
  </si>
  <si>
    <t>- Cæ tøc lîi nhuËn ®­îc chia</t>
  </si>
  <si>
    <t>- L·i b¸n hµng tr¶ chËm</t>
  </si>
  <si>
    <t>Gi¸ vèn cña dÞch vô ®· cung cÊp</t>
  </si>
  <si>
    <t>Chi phÝ  nguyªn liÖu, vËt liÖu</t>
  </si>
  <si>
    <t>Chi phÝ nh©n c«ng</t>
  </si>
  <si>
    <t>Chi phÝ khÊu hao TSC§</t>
  </si>
  <si>
    <t>Chi phÝ dÞch vô mua ngoµi</t>
  </si>
  <si>
    <t>- Nguyªn gi¸ TSC§ cuèi n¨m ®· khÊu hao hÕt nh­ng vÉn cßn sö dông:</t>
  </si>
  <si>
    <t>h</t>
  </si>
  <si>
    <t>Sè d­ ®Çu n¨m</t>
  </si>
  <si>
    <t>- ThuÕ TT§B</t>
  </si>
  <si>
    <t>* Gi¸ trÞ tr¸i phiÕu ®· chuyÓn thµnh cæ phiÕu trong n¨m</t>
  </si>
  <si>
    <t>Tæng Gi¸m ®èc</t>
  </si>
  <si>
    <t>- ChiÕt khÊu th­¬ng m¹i</t>
  </si>
  <si>
    <t>- Gi¶m gi¸ hµng b¸n</t>
  </si>
  <si>
    <t>- Hµng b¸n bÞ tr¶ l¹i</t>
  </si>
  <si>
    <t>- ThuÕ xuÊt khÈu</t>
  </si>
  <si>
    <t>- Doanh thu thuÇn trao ®æi dÞch vô</t>
  </si>
  <si>
    <t>- Cæ tøc ®· c«ng bè sau ngµy kÕt thóc kú kÕ to¸n n¨m:</t>
  </si>
  <si>
    <t>- Quü kh¸c: theo quyÕt ®Þnh cña Héi ®ång qu¶n trÞ sau khi thèng nhÊt th«ng qua ý kiÕn cña §¹i héi ®ång cæ ®«ng</t>
  </si>
  <si>
    <t xml:space="preserve">1. TiÒn </t>
  </si>
  <si>
    <t>2. C¸c kho¶n ®Çu t­ tµi chÝnh ng¾n h¹n</t>
  </si>
  <si>
    <t>- Dù phßng gi¶m gi¸ ®Çu t­ ng¾n h¹n</t>
  </si>
  <si>
    <t>Céng gi¸ gèc hµng tån kho</t>
  </si>
  <si>
    <t>* Gi¸ trÞ ghi sæ cña hµng tån khi dïng ®Ó thÕ chÊp, cÇm cè, ®¶m b¶o c¸c kho¶n nî ph¶i tr¶</t>
  </si>
  <si>
    <t>* C¸c tr­êng hîp hoÆc hoÆc sù kiÖn dÉn ®Õn ph¶i trÝch thªm hoÆc hoµn nhËp dù phßng gi¶n gi¸ hµng tån kho:</t>
  </si>
  <si>
    <t>Ph­¬ng tiÖn vËn t¶i, truyÒn dÉn</t>
  </si>
  <si>
    <t>- Mua trong n¨m</t>
  </si>
  <si>
    <t>- §Çu t­ XDCB hoµn thµnh</t>
  </si>
  <si>
    <t>- Thanh lý, nh­îng b¸n</t>
  </si>
  <si>
    <t>Sè d­ cuèi n¨m</t>
  </si>
  <si>
    <t>- KhÊu hao trong n¨m</t>
  </si>
  <si>
    <t>- T¹i ngµy ®Çu n¨m</t>
  </si>
  <si>
    <t>- T¹i ngµy cuèi n¨m</t>
  </si>
  <si>
    <t>QuyÒn sö dông ®Êt</t>
  </si>
  <si>
    <t>QuyÒn ph¸t hµnh</t>
  </si>
  <si>
    <t>B¶n quyÒn, b»ng s¸ng chÕ</t>
  </si>
  <si>
    <t>I. Nguyªn gi¸ TSC§ v« h×nh</t>
  </si>
  <si>
    <t>- T¹o ra tõ néi bé doanh nghiÖp</t>
  </si>
  <si>
    <t>- T¨ng do hîp nhÊt kinh doanh</t>
  </si>
  <si>
    <t>- Nguyªn gi¸ TSC§ cuèi n¨m chê thanh lý</t>
  </si>
  <si>
    <t>- C¸c cam kÕt vÒ viÖc mua, b¸n TSC§ h÷u h×nh cã gi¸ trÞ lín trong t­¬ng lai</t>
  </si>
  <si>
    <t>- C¸c thay ®æi kh¸c vÒ TCS§ h÷u h×nh</t>
  </si>
  <si>
    <t xml:space="preserve">- Gi¸ trÞ cßn l¹i cuèi n¨m cña TSC§ h÷u h×nh ®· dïng ®Ó thÕ chÊp, cÇm cè, ®¶m b¶o c¸c kho¶n vay: </t>
  </si>
  <si>
    <t>c. C¸c kho¶n nî thuª tµi chÝnh</t>
  </si>
  <si>
    <t>Sè d­ ®Çu n¨m tr­íc</t>
  </si>
  <si>
    <t>Sè d­ cuèi n¨m tr­íc</t>
  </si>
  <si>
    <t>Sè d­ ®Çu n¨m nay</t>
  </si>
  <si>
    <t>Sè d­ cuèi n¨m nay</t>
  </si>
  <si>
    <t>- T¨ng vèn trong n¨m tr­íc</t>
  </si>
  <si>
    <t>- L·i trong n¨m tr­íc</t>
  </si>
  <si>
    <t>- Gi¶m vèn trong n¨m tr­íc</t>
  </si>
  <si>
    <t>- Lç trong n¨m tr­íc</t>
  </si>
  <si>
    <t>- T¨ng vèn trong n¨m nay</t>
  </si>
  <si>
    <t>- L·i trong n¨m nay</t>
  </si>
  <si>
    <t>- Gi¶m vèn trong n¨m nay</t>
  </si>
  <si>
    <t>- Lç trong n¨m nay</t>
  </si>
  <si>
    <t>- Vèn gãp cña Nhµ n­íc</t>
  </si>
  <si>
    <t>- Vèn gãp cña c¸c ®èi t­îng kh¸c</t>
  </si>
  <si>
    <t>* Sè l­îng cæ phiÕu quü</t>
  </si>
  <si>
    <t>- Vèn ®Çu t­ cña chñ së h÷u</t>
  </si>
  <si>
    <t>+ Vèn gãp ®Çu n¨m</t>
  </si>
  <si>
    <t>+ Vèn gãp t¨ng trong n¨m</t>
  </si>
  <si>
    <t>+ Vèn gãp cuèi n¨m</t>
  </si>
  <si>
    <t>+Vèn gãp gi¶m trong n¨m</t>
  </si>
  <si>
    <t>- Cæ tøc, lîi nhuËn ®· chia</t>
  </si>
  <si>
    <t>- Quü ®Çu t­ ph¸t triÓn</t>
  </si>
  <si>
    <t>- Qòy kh¸c thuéc vèn chñ së h÷u</t>
  </si>
  <si>
    <t>* Môc ®Ých trÝch lËp vµ sö dông c¸c quü cña doanh nghiÖp</t>
  </si>
  <si>
    <t>Sè d¬n vÞ</t>
  </si>
  <si>
    <t>I. Tµi s¶n vµ nguån vèn (t¹i ngµy 30/09/2007)</t>
  </si>
  <si>
    <t>II. Doanh thu, thu nhËp, chi phÝ (tõ 01/10/2006 ®Õn 30/09/2007)</t>
  </si>
  <si>
    <t>5. Hµng tån kho</t>
  </si>
  <si>
    <t>6. Tµi s¶n ng¾n h¹n kh¸c</t>
  </si>
  <si>
    <t>KÕ to¸n tr­ëng</t>
  </si>
  <si>
    <t>Doanh thu thuÇn vÒ b¸n hµng vµ cung cÊp dÞch vô</t>
  </si>
  <si>
    <t>- L·i tiÒn cho vay</t>
  </si>
  <si>
    <t>VI. Nh÷ng th«ng tin kh¸c</t>
  </si>
  <si>
    <t>- Doanh thu ho¹t ®éng tµi chÝnh kh¸c</t>
  </si>
  <si>
    <t xml:space="preserve">        Ng­êi lËp biÓu</t>
  </si>
  <si>
    <t xml:space="preserve">- TiÒn vµ c¸c kho¶n t­¬ng ®­¬ng tiÒn </t>
  </si>
  <si>
    <t>=</t>
  </si>
  <si>
    <t xml:space="preserve">Tªn c«ng ty </t>
  </si>
  <si>
    <t xml:space="preserve">C¸c th«ng tin liªn quan </t>
  </si>
  <si>
    <t>C«ng ty CP§TXD §« thÞ B¾c Hµ</t>
  </si>
  <si>
    <t>HiÖn t¹i lµ nhµ thÇu chÝnh thi c«ng XL tßa nhµ S§H§</t>
  </si>
  <si>
    <t xml:space="preserve">Vèn ®iÒu lÖ </t>
  </si>
  <si>
    <t xml:space="preserve">Tû lÖ gãp </t>
  </si>
  <si>
    <t xml:space="preserve"> ChiÕt khÊu thanh to¸n , l·i b¸n hµng tr¶ chËm </t>
  </si>
  <si>
    <t xml:space="preserve">Lç do thanh lý c¸c kho¶n ®Çu t­ ng¾n h¹n </t>
  </si>
  <si>
    <t xml:space="preserve">Dù phßng gi¶m gi¸ c¸c kho¶n ®Çu t­ </t>
  </si>
  <si>
    <t xml:space="preserve">Chi phÝ tµi chÝnh kh¸c </t>
  </si>
  <si>
    <t xml:space="preserve"> L·i tiÒn vay </t>
  </si>
  <si>
    <t>vµ chi phÝ thuÕ TNDN hiÖn hµnh n¨m nay</t>
  </si>
  <si>
    <t>Cæ tøc n¨m 2009</t>
  </si>
  <si>
    <t xml:space="preserve">- T¹i ngµy ®Çu kú </t>
  </si>
  <si>
    <t>- T¹i ngµy cuèi kú</t>
  </si>
  <si>
    <t>4. Tr¶ tr­íc cho ng­êi b¸n</t>
  </si>
  <si>
    <t>Đơn vị tính</t>
  </si>
  <si>
    <t>%</t>
  </si>
  <si>
    <t>Lần</t>
  </si>
  <si>
    <t xml:space="preserve">ChØ tiªu tµi chÝnh </t>
  </si>
  <si>
    <t xml:space="preserve">§¬n vÞ tÝnh </t>
  </si>
  <si>
    <t>-Quü ®Çu t­ ph¸t triÓn: Dïng ®Ó bæ sung vèn ®iÒu lÖ cho C«ng ty theo quy ®Þnh.</t>
  </si>
  <si>
    <t>1. Nh÷ng kho¶n nî tiÒn tµng, kho¶n cam kÕt vµ nh÷ng th«ng tin tµi chÝnh kh¸c:</t>
  </si>
  <si>
    <t>2. C¸c sù kiÖn ph¸t sinh sau ngµy kÕt thóc kú kÕ to¸n n¨m:</t>
  </si>
  <si>
    <t xml:space="preserve">3.Th«ng tin vÒ c¸c bªn liªn quan: </t>
  </si>
  <si>
    <t>4.Tr×nh bµy tµi s¶n, doanh thu, kÕt qu¶ kinh theo bé phËn theo ChuÈn mùc kÕ to¸n sè 28 “B¸o c¸o bé phËn”:</t>
  </si>
  <si>
    <t xml:space="preserve">5.Th«ng tin so s¸nh: </t>
  </si>
  <si>
    <t>6.Nh÷ng th«ng tin kh¸c:</t>
  </si>
  <si>
    <t>c«ng ty cæ phÇn ®TXD vµ pT ®« thÞ s«ng ®µ</t>
  </si>
  <si>
    <t>Néi dung</t>
  </si>
  <si>
    <t>1. Bè trÝ c¬ cÊu tµi s¶n vµ c¬ cÊu nguån vèn</t>
  </si>
  <si>
    <t>1.1 Bè trÝ c¬ cÊu tµi s¶n</t>
  </si>
  <si>
    <t xml:space="preserve">   - Tµi s¶n dµi h¹n/ Tæng tµi s¶n</t>
  </si>
  <si>
    <t xml:space="preserve">   - Tµi s¶n ng¾n h¹n/ Tæng tµi s¶n</t>
  </si>
  <si>
    <t>1.2 Bè trÝ c¬ cÊu nguån vèn</t>
  </si>
  <si>
    <t xml:space="preserve">   - Nî ph¶i tr¶/ Tæng nguån vèn</t>
  </si>
  <si>
    <t xml:space="preserve">   - Nguån vèn chñ së h÷u/ Tæng nguån vèn</t>
  </si>
  <si>
    <t>2. Kh¶ n¨ng thanh to¸n</t>
  </si>
  <si>
    <t>2.1 Tæng tµi s¶n/ Tæng nî ph¶i tr¶</t>
  </si>
  <si>
    <t>2.2 Tæng tµi s¶n l­u ®éng vµ ®Çu t­ ng¾n h¹n/Tæng nî ng¾n h¹n</t>
  </si>
  <si>
    <t>2.2 Tæng tiÒn vµ ®Çu t­ ng¾n h¹n/Tæng nî ng¾n h¹n</t>
  </si>
  <si>
    <t>LÇn</t>
  </si>
  <si>
    <t>3. Tû suÊt sinh lêi</t>
  </si>
  <si>
    <t>3.1 Tû suÊt sinh lêi trªn doanh thu</t>
  </si>
  <si>
    <t xml:space="preserve"> - Tû suÊt lîi nhuËn tr­íc thuÕ/Doanh thu thuÇn + Doanh thu H§TC + Thu nhËp kh¸c</t>
  </si>
  <si>
    <t xml:space="preserve"> - Tû suÊt lîi nhuËn sau thuÕ/Doanh thu thuÇn + Doanh thu H§TC + Thu nhËp kh¸c</t>
  </si>
  <si>
    <t>3.2 Tû suÊt lîi nhuËn trªn tæng tµi s¶n</t>
  </si>
  <si>
    <t xml:space="preserve"> - Tû suÊt lîi nhuËn tr­íc thuÕ/ Tæng tµi s¶n</t>
  </si>
  <si>
    <t xml:space="preserve"> - Tû suÊt lîi nhuËn sau thuÕ/ Tæng tµi s¶n</t>
  </si>
  <si>
    <t>3.3 Tû suÊt lîi nhuËn sau thuÕ/ Nguån vèn chñ së h÷u</t>
  </si>
  <si>
    <t xml:space="preserve">§iÒu chØnh chi phÝ thuÕ TNDN cña n¨m tr­íc </t>
  </si>
  <si>
    <t>C«ng ty CP t­ vÊn ®Çu t­ SDU</t>
  </si>
  <si>
    <t>HiÖn t¹i lµ nhµ thÇu thi c«ng XL tßa nhµ S§H§</t>
  </si>
  <si>
    <t>N¨m tr­íc</t>
  </si>
  <si>
    <t>C¸c kho¶n gi¶m trõ doanh thu</t>
  </si>
  <si>
    <t xml:space="preserve">- Tæng C«ng ty S«ng §µ lµ cæ ®«ng s¸ng lËp víi gi¸ trÞ vèn gãp lµ 60.000.000.000®. </t>
  </si>
  <si>
    <t>PhÝ, lÖ phÝ</t>
  </si>
  <si>
    <t xml:space="preserve">Chi phÝ thuÕ TNDN tÝnh trªn thu nhËp chÞu thuÕ </t>
  </si>
  <si>
    <t>VII. Gi¶i tr×nh mét sè biÕn ®éng chñ yÕu trong kú</t>
  </si>
  <si>
    <t xml:space="preserve"> - Tr¶ tr­íc cho ng­êi b¸n</t>
  </si>
  <si>
    <t>N¨m nay</t>
  </si>
  <si>
    <t>- Doanh thu b¸n hµng vµ cung cÊp dÞch vô</t>
  </si>
  <si>
    <t>§Þa chØ: Sè 19 Phè Tróc Khª - §èng §a - Hµ Néi</t>
  </si>
  <si>
    <t xml:space="preserve">  Bïi Thanh TuÊn</t>
  </si>
  <si>
    <t>- Chøng kho¸n kinh doanh</t>
  </si>
  <si>
    <t>- §Çu t­ n¾m gi÷ ®Õn ngµy ®¸o h¹n</t>
  </si>
  <si>
    <t>3. C¸c kho¶n ph¶i thu ng¾n h¹n</t>
  </si>
  <si>
    <t xml:space="preserve"> - Ph¶i thu ng¾n h¹n kh¸ch hµng</t>
  </si>
  <si>
    <t xml:space="preserve"> - Ph¶i thu néi bé ng¾n h¹n</t>
  </si>
  <si>
    <t xml:space="preserve"> - Ph¶i thu theo kÕ ho¹ch hîp ®ång x©y dùng</t>
  </si>
  <si>
    <t xml:space="preserve"> - Ph¶i thu vÒ cho vay ng¾n h¹n</t>
  </si>
  <si>
    <t xml:space="preserve"> - Ph¶i thu ng¾n h¹n kh¸c</t>
  </si>
  <si>
    <t xml:space="preserve"> - Dù phßng c¸c kho¶n ph¶i thu ng¾n h¹n khã ®ßi</t>
  </si>
  <si>
    <t xml:space="preserve"> - Tµi s¶n thiÕu chê xö lý</t>
  </si>
  <si>
    <t xml:space="preserve"> - Hµng tån kho</t>
  </si>
  <si>
    <t xml:space="preserve"> - Dù phßng gi¶m gi¸ hµng tån kho</t>
  </si>
  <si>
    <t>* Gi¸ trÞ hoµn nhËp dù phßng gi¶m gi¸ hµng tån kho trong n¨m</t>
  </si>
  <si>
    <t>- Chi phÝ tr¶ tr­íc ng¾n h¹n</t>
  </si>
  <si>
    <t>- ThuÕ gi¸ trÞ gia t¨ng ®­îc khÊu trõ</t>
  </si>
  <si>
    <t>- C¸c kho¶n thuÕ ph¶i thu Nhµ n­íc</t>
  </si>
  <si>
    <t>- Giao dÞch mua b¸n l¹i tr¸i phiÕu ChÝnh phñ</t>
  </si>
  <si>
    <t>- Tµi s¶n ng¾n h¹n kh¸c</t>
  </si>
  <si>
    <t>7. C¸c kho¶n ph¶i thu dµi h¹n</t>
  </si>
  <si>
    <t>- Ph¶i thu dµi h¹n cña kh¸ch hµng</t>
  </si>
  <si>
    <t>- Tr¶ tr­íc cho ng­êi b¸n dµi h¹n</t>
  </si>
  <si>
    <t>- Vèn kinh doanh ë ®¬n vÞ trùc thuéc</t>
  </si>
  <si>
    <t>- Ph¶i thu dµi h¹n néi bé</t>
  </si>
  <si>
    <t>- Ph¶i thu vÒ cho vay dµi h¹n</t>
  </si>
  <si>
    <t>- Dù phßng ph¶i thu dµi h¹n khã ®ßi</t>
  </si>
  <si>
    <t>8. T¨ng, gi¶m tµi s¶n cè ®Þnh h÷u h×nh</t>
  </si>
  <si>
    <t>9. T¨ng, gi¶m tµi s¶n cè ®Þnh thuª tµi chÝnh</t>
  </si>
  <si>
    <t>10. T¨ng, gi¶m tµi s¶n cè ®Þnh v« h×nh</t>
  </si>
  <si>
    <t xml:space="preserve">11. §Çu t­ tµi chÝnh dµi h¹n </t>
  </si>
  <si>
    <t>- §Çu t­ vµo c«ng ty liªn kÕt , liªn doanh</t>
  </si>
  <si>
    <t xml:space="preserve">- §Çu t­ vµo c«ng ty con </t>
  </si>
  <si>
    <t>- §Çu t­ gãp vèn vµo ®¬n vÞ kh¸c</t>
  </si>
  <si>
    <t>- Dù phßng ®Çu t­ tµi chÝnh dµi h¹n</t>
  </si>
  <si>
    <t xml:space="preserve">12. danh s¸ch  c¸c c«ng ty con . C«ng ty liªn doanh , liªn kÕt quan träng </t>
  </si>
  <si>
    <t>13. Tµi s¶n dë dang dµi h¹n</t>
  </si>
  <si>
    <t>- Chi phÝ s¶n xuÊt kinh doanh dë dang dµi h¹n</t>
  </si>
  <si>
    <t>- Chi phÝ x©y dùng c¬ b¶n dë dang</t>
  </si>
  <si>
    <t>14. Tµi s¶n dµi h¹n kh¸c</t>
  </si>
  <si>
    <t>- Chi phÝ tr¶ tr­íc dµi h¹n</t>
  </si>
  <si>
    <t>- Tµi s¶n thuÕ thu nhËp ho·n l¹i</t>
  </si>
  <si>
    <t>- ThiÕt bÞ, vËt t­, phô tïng thay thÕ dµi h¹n</t>
  </si>
  <si>
    <t>- Tµi s¶n dµi h¹n kh¸c</t>
  </si>
  <si>
    <t>15. Nî ng¾n h¹n</t>
  </si>
  <si>
    <t>- Ph¶i tr¶ ng­êi b¸n ng¾n h¹n</t>
  </si>
  <si>
    <t>- Ng­êi mua tr¶ tiÒn tr­íc ng¾n h¹n</t>
  </si>
  <si>
    <t>- ThuÕ vµ c¸c kho¶n ph¶i nép nhµ n­íc</t>
  </si>
  <si>
    <t>- Ph¶i tr¶ c«ng nh©n viªn</t>
  </si>
  <si>
    <t>- Chi phÝ ph¶i tr¶ ng¾n h¹n</t>
  </si>
  <si>
    <t>- Ph¶i tr¶ néi bé ng¾n h¹n</t>
  </si>
  <si>
    <t>- Ph¶i tr¶ theo tiÕn ®é kÕ ho¹ch hîp ®ång x©y dùng</t>
  </si>
  <si>
    <t>- Doanh thu ch­a thùc hiÖn ng¾n h¹n</t>
  </si>
  <si>
    <t>- Ph¶i tr¶ ng¾n h¹n kh¸c</t>
  </si>
  <si>
    <t>- Vay vµ nî thuª tµi chÝnh ng¾n h¹n</t>
  </si>
  <si>
    <t>- Dù phßng ph¶i tr¶ ng¾n h¹n kh¸c</t>
  </si>
  <si>
    <t>- Quü khen th­ëng phóc lîi</t>
  </si>
  <si>
    <t>- Quü b×nh æn gi¸</t>
  </si>
  <si>
    <t>16. Nî dµi h¹n</t>
  </si>
  <si>
    <t>- Ph¶i tr¶ ng­êi b¸n dµi h¹n</t>
  </si>
  <si>
    <t>- Ng­êi mua tr¶ tiÒn tr­íc dµi h¹n</t>
  </si>
  <si>
    <t>- Chi phÝ ph¶i tr¶ dµi h¹n</t>
  </si>
  <si>
    <t>- Ph¶i tr¶ néi bé vÒ vèn kinh doanh</t>
  </si>
  <si>
    <t>- Ph¶i tr¶ néi bé dµi h¹n</t>
  </si>
  <si>
    <t>- Doanh thu ch­a thùc hiÖn dµi h¹n</t>
  </si>
  <si>
    <t>- Ph¶i tr¶ dµi h¹n kh¸c</t>
  </si>
  <si>
    <t>- Vay vµ nî thuª tµi chÝnh dµi h¹n</t>
  </si>
  <si>
    <t>- Trµi phiÕu chuyÓn ®æi</t>
  </si>
  <si>
    <t>- Cæ phiÕu ­u ®·i</t>
  </si>
  <si>
    <t>- ThuÕ thu nhËp ho·n l¹i ph¶i tr¶</t>
  </si>
  <si>
    <t>- Dù phßng ph¶i tr¶ dµi h¹n</t>
  </si>
  <si>
    <t>- Quü ph¸t triÓn khoa häc c«ng nghÖ</t>
  </si>
  <si>
    <t>17. Vèn chñ së h÷u : xem phô lôc sè 01</t>
  </si>
  <si>
    <t>18. Tµi s¶n thuÕ thu nhËp ho¨n l¹i vµ thuÕ thu nhËp ho·n l¹i ph¶i tr¶</t>
  </si>
  <si>
    <t>19. Vèn chñ së h÷u</t>
  </si>
  <si>
    <t>19.1 B¶ng ®èi chiÕu biÕn ®éng cña vèn chñ së h÷u</t>
  </si>
  <si>
    <t>19.2 Chi tiÕt vèn gãp cña chñ së h÷u</t>
  </si>
  <si>
    <t>19.3 C¸c giao dÞch vÒ vèn víi c¸c chñ së h÷u vµ ph©n phèi cæ tøc, chia lîi nhuËn</t>
  </si>
  <si>
    <t>19.4 Cæ tøc</t>
  </si>
  <si>
    <t>19.5 Cæ phiÕu</t>
  </si>
  <si>
    <t>19.6 C¸c quü cña doanh nghiÖp</t>
  </si>
  <si>
    <t>19.7 Thu nhËp vµ chi phÝ, l·i hoÆc lç ®­îc ghi nhËn trùc tiÕp vµo Vèn chñ së h÷u theo qui ®Þnh cña c¸c chuÈn mùc kÕ to¸n cô thÓ.</t>
  </si>
  <si>
    <t>20. Nguån kinh phÝ</t>
  </si>
  <si>
    <t>21. Tµi s¶n thuª ngoµi</t>
  </si>
  <si>
    <t>22. Doanh thu b¸n hµng vµ cung cÊp dÞch vô</t>
  </si>
  <si>
    <t>23. Gi¸ vèn hµng b¸n</t>
  </si>
  <si>
    <t>24. Doanh thu ho¹t ®éng tµi chÝnh</t>
  </si>
  <si>
    <t xml:space="preserve">25. Chi phÝ tµi chÝnh </t>
  </si>
  <si>
    <t xml:space="preserve">26. Chi phÝ thuÕ thu nhËp doanh nghiÖp hiÖn hµnh </t>
  </si>
  <si>
    <t>27. Chi phÝ s¶n xuÊt kinh doanh theo yÕu tè</t>
  </si>
  <si>
    <t>Hµ Néi, ngµy 20 th¸ng 07 n¨m 2015</t>
  </si>
  <si>
    <t>Cho kú ho¹t ®éng tõ ngµy 01/01/2015 ®Õn 31/12/2015</t>
  </si>
  <si>
    <t>Vèn gãp ®Õn 31/12/2015</t>
  </si>
  <si>
    <t>Kú kÕ to¸n tõ ngµy 01/01/2015 ®Õn ngµy 31/12/2015 C«ng ty ®· ®¹t møc lîi nhu©n sau thuÕ ch­a ph©n phèi lµ: 4.654.941.095,®ång</t>
  </si>
  <si>
    <t xml:space="preserve">1. BiÕn ®éng doanh thu trong kú: Doanh thu quý IV n¨m 2015 thùc hiÖn lµ: 56.837.834.799, ®ång so víi cïng kú n¨m tr­íc lµ: 92.088.776.951, ®ång. Doanh thu thùc hiÖn quý IV n¨m 2015 chñ yÕu lµ doanh thu kinh doanh dÞch vô tßa nhµ S«ng §µ Hµ §«ng, kinh doanh B§S DA Nam An Kh¸nh, kinh doanh B§S DA S«ng §µ Hµ §«ng vµ kinh doanh B§S DA 25 T©n Mai.  </t>
  </si>
  <si>
    <t xml:space="preserve">2. BiÕn ®éng vÒ lîi nhuËn trong kú: Lîi nhuËn sau thuÕ thùc hiÖn quý IV n¨m 2015 lµ: 1.803.471.538,®ång so víi cïng kú n¨m tr­íc lµ: - 128.588.599, ®ång.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</si>
</sst>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(* #,##0_);_(* \(#,##0\);_(* &quot;-&quot;??_);_(@_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_-* #,##0\ _€_-;\-* #,##0\ _€_-;_-* &quot;-&quot;\ _€_-;_-@_-"/>
    <numFmt numFmtId="172" formatCode="_-* ###,0&quot;.&quot;00_-;\-* ###,0&quot;.&quot;00_-;_-* &quot;-&quot;??_-;_-@_-"/>
    <numFmt numFmtId="173" formatCode="_-&quot;$&quot;* ###,0&quot;.&quot;00_-;\-&quot;$&quot;* ###,0&quot;.&quot;00_-;_-&quot;$&quot;* &quot;-&quot;??_-;_-@_-"/>
    <numFmt numFmtId="174" formatCode="_ * #,##0_)_£_ ;_ * \(#,##0\)_£_ ;_ * &quot;-&quot;_)_£_ ;_ @_ "/>
    <numFmt numFmtId="175" formatCode="#,##0\ &quot;$&quot;_);[Red]\(#,##0\ &quot;$&quot;\)"/>
    <numFmt numFmtId="176" formatCode="&quot;$&quot;###,0&quot;.&quot;00_);[Red]\(&quot;$&quot;###,0&quot;.&quot;00\)"/>
    <numFmt numFmtId="177" formatCode="#,##0\ &quot;F&quot;;[Red]\-#,##0\ &quot;F&quot;"/>
    <numFmt numFmtId="178" formatCode="#,##0.00\ &quot;F&quot;;\-#,##0.00\ &quot;F&quot;"/>
    <numFmt numFmtId="179" formatCode="#,##0.00\ &quot;F&quot;;[Red]\-#,##0.00\ &quot;F&quot;"/>
    <numFmt numFmtId="180" formatCode="_-* #,##0\ &quot;F&quot;_-;\-* #,##0\ &quot;F&quot;_-;_-* &quot;-&quot;\ &quot;F&quot;_-;_-@_-"/>
    <numFmt numFmtId="181" formatCode="_(* #,##0.00_);_(* \(#,##0.00\);_(* &quot;&quot;??_);_(@_)"/>
    <numFmt numFmtId="182" formatCode="_(#,##0.00_);_(\(#,##0.00\);_(&quot;&quot;??_);_(@_)"/>
    <numFmt numFmtId="183" formatCode="_(#,##0_);_(\(#,##0\);_(&quot;&quot;??_);_(@_)"/>
    <numFmt numFmtId="184" formatCode="#,##0.000"/>
  </numFmts>
  <fonts count="66">
    <font>
      <sz val="10"/>
      <name val="Arial"/>
    </font>
    <font>
      <sz val="10"/>
      <name val="Arial"/>
    </font>
    <font>
      <b/>
      <sz val="12"/>
      <name val=".VnArial NarrowH"/>
      <family val="2"/>
    </font>
    <font>
      <i/>
      <sz val="11"/>
      <name val=".VnArial Narrow"/>
      <family val="2"/>
    </font>
    <font>
      <b/>
      <sz val="11"/>
      <name val=".VnTime"/>
      <family val="2"/>
    </font>
    <font>
      <sz val="11"/>
      <name val=".VnTime"/>
      <family val="2"/>
    </font>
    <font>
      <b/>
      <sz val="11.5"/>
      <name val=".VnArial NarrowH"/>
      <family val="2"/>
    </font>
    <font>
      <b/>
      <sz val="11.5"/>
      <name val=".VnArial Narrow"/>
      <family val="2"/>
    </font>
    <font>
      <sz val="11.5"/>
      <name val="Arial"/>
    </font>
    <font>
      <sz val="11.5"/>
      <name val=".VnArial Narrow"/>
      <family val="2"/>
    </font>
    <font>
      <i/>
      <sz val="11.5"/>
      <name val=".VnArial Narrow"/>
      <family val="2"/>
    </font>
    <font>
      <b/>
      <i/>
      <sz val="11.5"/>
      <name val=".VnTime"/>
      <family val="2"/>
    </font>
    <font>
      <b/>
      <sz val="11.5"/>
      <name val="Arial"/>
    </font>
    <font>
      <sz val="11.5"/>
      <name val=".VnArial NarrowH"/>
      <family val="2"/>
    </font>
    <font>
      <sz val="11.5"/>
      <name val=".VnTime"/>
      <family val="2"/>
    </font>
    <font>
      <sz val="10"/>
      <name val=".VnTime"/>
      <family val="2"/>
    </font>
    <font>
      <b/>
      <sz val="14"/>
      <name val=".VnArial NarrowH"/>
      <family val="2"/>
    </font>
    <font>
      <b/>
      <sz val="10"/>
      <name val=".VnTime"/>
      <family val="2"/>
    </font>
    <font>
      <sz val="12"/>
      <name val=".VnTime"/>
    </font>
    <font>
      <b/>
      <sz val="11"/>
      <name val=".VnTimeH"/>
      <family val="2"/>
    </font>
    <font>
      <b/>
      <sz val="11.5"/>
      <color indexed="10"/>
      <name val=".VnArial Narrow"/>
      <family val="2"/>
    </font>
    <font>
      <sz val="8"/>
      <color indexed="81"/>
      <name val="Tahoma"/>
    </font>
    <font>
      <b/>
      <sz val="8"/>
      <color indexed="81"/>
      <name val="Tahoma"/>
    </font>
    <font>
      <sz val="11.5"/>
      <color indexed="10"/>
      <name val=".VnArial Narrow"/>
      <family val="2"/>
    </font>
    <font>
      <sz val="11.5"/>
      <color indexed="10"/>
      <name val="Arial"/>
    </font>
    <font>
      <b/>
      <sz val="16"/>
      <name val=".VnArial NarrowH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i/>
      <sz val="10"/>
      <name val="Times New Roman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</font>
    <font>
      <sz val="12"/>
      <name val="Arial"/>
      <family val="2"/>
    </font>
    <font>
      <sz val="13"/>
      <name val=".vntime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.5"/>
      <name val=".VnArial NarrowH"/>
      <family val="2"/>
    </font>
    <font>
      <sz val="11.5"/>
      <color indexed="8"/>
      <name val=".VnTime"/>
      <family val="2"/>
    </font>
    <font>
      <sz val="10.5"/>
      <name val=".VnTime"/>
      <family val="2"/>
    </font>
    <font>
      <sz val="9"/>
      <color indexed="81"/>
      <name val=".VnTime"/>
      <family val="2"/>
    </font>
    <font>
      <b/>
      <sz val="11.5"/>
      <name val=".VnTime"/>
      <family val="2"/>
    </font>
    <font>
      <b/>
      <sz val="12"/>
      <name val=".VnTime"/>
      <family val="2"/>
    </font>
    <font>
      <i/>
      <sz val="11.5"/>
      <name val=".VnTime"/>
      <family val="2"/>
    </font>
    <font>
      <b/>
      <sz val="10.5"/>
      <name val=".VnTime"/>
      <family val="2"/>
    </font>
    <font>
      <b/>
      <u val="singleAccounting"/>
      <sz val="11.5"/>
      <name val=".VnTime"/>
      <family val="2"/>
    </font>
    <font>
      <i/>
      <sz val="10"/>
      <name val=".VnTime"/>
      <family val="2"/>
    </font>
    <font>
      <b/>
      <u val="singleAccounting"/>
      <sz val="10"/>
      <name val=".VnTime"/>
      <family val="2"/>
    </font>
    <font>
      <b/>
      <sz val="10"/>
      <name val=".VnTimeH"/>
      <family val="2"/>
    </font>
    <font>
      <sz val="11.5"/>
      <name val=".VnTimeH"/>
      <family val="2"/>
    </font>
    <font>
      <b/>
      <sz val="9"/>
      <name val=".VnTime"/>
      <family val="2"/>
    </font>
    <font>
      <sz val="9"/>
      <name val=".VnTime"/>
      <family val="2"/>
    </font>
    <font>
      <b/>
      <sz val="11.5"/>
      <color indexed="8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17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0" fontId="26" fillId="0" borderId="0" applyFont="0" applyFill="0" applyBorder="0" applyAlignment="0" applyProtection="0"/>
    <xf numFmtId="0" fontId="28" fillId="0" borderId="0"/>
    <xf numFmtId="0" fontId="26" fillId="0" borderId="0"/>
    <xf numFmtId="0" fontId="29" fillId="2" borderId="0"/>
    <xf numFmtId="0" fontId="30" fillId="2" borderId="0"/>
    <xf numFmtId="0" fontId="31" fillId="2" borderId="0"/>
    <xf numFmtId="0" fontId="32" fillId="0" borderId="0">
      <alignment wrapText="1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4" fillId="0" borderId="0">
      <alignment vertical="center"/>
    </xf>
    <xf numFmtId="2" fontId="26" fillId="0" borderId="0" applyFont="0" applyFill="0" applyBorder="0" applyAlignment="0" applyProtection="0"/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174" fontId="39" fillId="0" borderId="0"/>
    <xf numFmtId="9" fontId="1" fillId="0" borderId="0" applyFont="0" applyFill="0" applyBorder="0" applyAlignment="0" applyProtection="0"/>
    <xf numFmtId="179" fontId="39" fillId="0" borderId="3">
      <alignment horizontal="right" vertical="center"/>
    </xf>
    <xf numFmtId="180" fontId="39" fillId="0" borderId="3">
      <alignment horizontal="center"/>
    </xf>
    <xf numFmtId="0" fontId="26" fillId="0" borderId="4" applyNumberFormat="0" applyFont="0" applyFill="0" applyAlignment="0" applyProtection="0"/>
    <xf numFmtId="177" fontId="39" fillId="0" borderId="0"/>
    <xf numFmtId="178" fontId="39" fillId="0" borderId="5"/>
    <xf numFmtId="0" fontId="40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46" fillId="0" borderId="0"/>
    <xf numFmtId="0" fontId="38" fillId="0" borderId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6" fontId="47" fillId="0" borderId="0" applyFont="0" applyFill="0" applyBorder="0" applyAlignment="0" applyProtection="0"/>
    <xf numFmtId="173" fontId="44" fillId="0" borderId="0" applyFont="0" applyFill="0" applyBorder="0" applyAlignment="0" applyProtection="0"/>
  </cellStyleXfs>
  <cellXfs count="391">
    <xf numFmtId="0" fontId="0" fillId="0" borderId="0" xfId="0"/>
    <xf numFmtId="0" fontId="8" fillId="0" borderId="0" xfId="0" applyFont="1"/>
    <xf numFmtId="165" fontId="6" fillId="0" borderId="3" xfId="19" applyNumberFormat="1" applyFont="1" applyBorder="1" applyAlignment="1">
      <alignment horizontal="center"/>
    </xf>
    <xf numFmtId="165" fontId="7" fillId="0" borderId="5" xfId="19" applyNumberFormat="1" applyFont="1" applyBorder="1" applyAlignment="1">
      <alignment horizontal="center"/>
    </xf>
    <xf numFmtId="165" fontId="9" fillId="0" borderId="6" xfId="19" applyNumberFormat="1" applyFont="1" applyBorder="1"/>
    <xf numFmtId="0" fontId="12" fillId="0" borderId="0" xfId="0" applyFont="1"/>
    <xf numFmtId="0" fontId="9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5" fontId="6" fillId="0" borderId="2" xfId="19" applyNumberFormat="1" applyFont="1" applyBorder="1" applyAlignment="1">
      <alignment horizontal="center"/>
    </xf>
    <xf numFmtId="165" fontId="7" fillId="0" borderId="8" xfId="19" applyNumberFormat="1" applyFont="1" applyBorder="1"/>
    <xf numFmtId="165" fontId="9" fillId="0" borderId="8" xfId="19" applyNumberFormat="1" applyFont="1" applyBorder="1"/>
    <xf numFmtId="49" fontId="7" fillId="0" borderId="9" xfId="19" applyNumberFormat="1" applyFont="1" applyBorder="1" applyAlignment="1">
      <alignment horizontal="center"/>
    </xf>
    <xf numFmtId="49" fontId="9" fillId="0" borderId="9" xfId="19" applyNumberFormat="1" applyFont="1" applyBorder="1" applyAlignment="1">
      <alignment horizontal="center"/>
    </xf>
    <xf numFmtId="165" fontId="6" fillId="0" borderId="9" xfId="19" applyNumberFormat="1" applyFont="1" applyBorder="1" applyAlignment="1">
      <alignment horizontal="center"/>
    </xf>
    <xf numFmtId="165" fontId="13" fillId="0" borderId="9" xfId="19" applyNumberFormat="1" applyFont="1" applyBorder="1" applyAlignment="1">
      <alignment horizontal="center"/>
    </xf>
    <xf numFmtId="0" fontId="15" fillId="0" borderId="0" xfId="0" applyFont="1"/>
    <xf numFmtId="0" fontId="7" fillId="0" borderId="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/>
    <xf numFmtId="0" fontId="7" fillId="0" borderId="0" xfId="0" applyFont="1"/>
    <xf numFmtId="0" fontId="9" fillId="0" borderId="9" xfId="0" applyFont="1" applyBorder="1" applyAlignment="1">
      <alignment horizontal="center"/>
    </xf>
    <xf numFmtId="1" fontId="3" fillId="0" borderId="0" xfId="19" applyNumberFormat="1" applyFont="1" applyAlignment="1"/>
    <xf numFmtId="0" fontId="9" fillId="0" borderId="0" xfId="0" applyFont="1" applyFill="1"/>
    <xf numFmtId="0" fontId="15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5" fontId="9" fillId="0" borderId="0" xfId="19" applyNumberFormat="1" applyFont="1"/>
    <xf numFmtId="0" fontId="7" fillId="0" borderId="0" xfId="0" applyFont="1" applyFill="1"/>
    <xf numFmtId="0" fontId="14" fillId="0" borderId="0" xfId="0" applyFont="1" applyAlignment="1">
      <alignment horizontal="center"/>
    </xf>
    <xf numFmtId="165" fontId="9" fillId="0" borderId="6" xfId="19" applyNumberFormat="1" applyFont="1" applyFill="1" applyBorder="1"/>
    <xf numFmtId="165" fontId="9" fillId="0" borderId="10" xfId="19" applyNumberFormat="1" applyFont="1" applyBorder="1" applyAlignment="1">
      <alignment horizontal="center"/>
    </xf>
    <xf numFmtId="165" fontId="9" fillId="0" borderId="8" xfId="19" applyNumberFormat="1" applyFont="1" applyBorder="1" applyAlignment="1">
      <alignment horizontal="right"/>
    </xf>
    <xf numFmtId="165" fontId="9" fillId="0" borderId="6" xfId="19" applyNumberFormat="1" applyFont="1" applyBorder="1" applyAlignment="1">
      <alignment horizontal="center"/>
    </xf>
    <xf numFmtId="165" fontId="9" fillId="0" borderId="8" xfId="19" applyNumberFormat="1" applyFont="1" applyBorder="1" applyAlignment="1">
      <alignment horizontal="center"/>
    </xf>
    <xf numFmtId="165" fontId="9" fillId="0" borderId="12" xfId="19" applyNumberFormat="1" applyFont="1" applyBorder="1" applyAlignment="1">
      <alignment horizontal="right"/>
    </xf>
    <xf numFmtId="0" fontId="10" fillId="0" borderId="6" xfId="0" quotePrefix="1" applyFont="1" applyBorder="1"/>
    <xf numFmtId="165" fontId="9" fillId="0" borderId="8" xfId="0" applyNumberFormat="1" applyFont="1" applyBorder="1" applyAlignment="1">
      <alignment horizontal="center"/>
    </xf>
    <xf numFmtId="165" fontId="23" fillId="0" borderId="6" xfId="19" applyNumberFormat="1" applyFont="1" applyFill="1" applyBorder="1"/>
    <xf numFmtId="49" fontId="23" fillId="0" borderId="9" xfId="19" applyNumberFormat="1" applyFont="1" applyBorder="1" applyAlignment="1">
      <alignment horizontal="center"/>
    </xf>
    <xf numFmtId="165" fontId="23" fillId="0" borderId="8" xfId="19" applyNumberFormat="1" applyFont="1" applyBorder="1"/>
    <xf numFmtId="0" fontId="24" fillId="0" borderId="0" xfId="0" applyFont="1"/>
    <xf numFmtId="49" fontId="23" fillId="0" borderId="13" xfId="19" applyNumberFormat="1" applyFont="1" applyBorder="1" applyAlignment="1">
      <alignment horizontal="center"/>
    </xf>
    <xf numFmtId="165" fontId="9" fillId="0" borderId="0" xfId="19" applyNumberFormat="1" applyFont="1" applyAlignment="1">
      <alignment horizontal="left"/>
    </xf>
    <xf numFmtId="165" fontId="7" fillId="0" borderId="5" xfId="19" applyNumberFormat="1" applyFont="1" applyFill="1" applyBorder="1" applyAlignment="1">
      <alignment horizontal="center"/>
    </xf>
    <xf numFmtId="165" fontId="9" fillId="0" borderId="11" xfId="19" applyNumberFormat="1" applyFont="1" applyBorder="1" applyAlignment="1">
      <alignment horizontal="center"/>
    </xf>
    <xf numFmtId="165" fontId="6" fillId="0" borderId="0" xfId="19" applyNumberFormat="1" applyFont="1" applyBorder="1" applyAlignment="1">
      <alignment horizontal="center"/>
    </xf>
    <xf numFmtId="165" fontId="7" fillId="0" borderId="6" xfId="19" applyNumberFormat="1" applyFont="1" applyFill="1" applyBorder="1"/>
    <xf numFmtId="0" fontId="8" fillId="0" borderId="0" xfId="0" applyFont="1" applyFill="1"/>
    <xf numFmtId="0" fontId="10" fillId="0" borderId="6" xfId="0" applyFont="1" applyBorder="1"/>
    <xf numFmtId="165" fontId="2" fillId="0" borderId="0" xfId="19" applyNumberFormat="1" applyFont="1" applyAlignment="1"/>
    <xf numFmtId="165" fontId="24" fillId="0" borderId="0" xfId="19" applyNumberFormat="1" applyFont="1"/>
    <xf numFmtId="165" fontId="6" fillId="0" borderId="0" xfId="19" applyNumberFormat="1" applyFont="1" applyAlignment="1">
      <alignment horizontal="left"/>
    </xf>
    <xf numFmtId="0" fontId="15" fillId="0" borderId="0" xfId="0" applyFont="1" applyFill="1"/>
    <xf numFmtId="165" fontId="9" fillId="0" borderId="0" xfId="0" applyNumberFormat="1" applyFont="1"/>
    <xf numFmtId="0" fontId="26" fillId="0" borderId="0" xfId="8" applyFont="1" applyFill="1"/>
    <xf numFmtId="49" fontId="9" fillId="0" borderId="13" xfId="19" applyNumberFormat="1" applyFont="1" applyBorder="1" applyAlignment="1">
      <alignment horizontal="center"/>
    </xf>
    <xf numFmtId="165" fontId="20" fillId="0" borderId="6" xfId="19" applyNumberFormat="1" applyFont="1" applyFill="1" applyBorder="1"/>
    <xf numFmtId="1" fontId="15" fillId="0" borderId="0" xfId="0" applyNumberFormat="1" applyFont="1"/>
    <xf numFmtId="41" fontId="9" fillId="0" borderId="0" xfId="20" applyFont="1" applyFill="1"/>
    <xf numFmtId="165" fontId="9" fillId="0" borderId="0" xfId="19" applyNumberFormat="1" applyFont="1" applyFill="1" applyAlignment="1">
      <alignment horizontal="left"/>
    </xf>
    <xf numFmtId="165" fontId="23" fillId="0" borderId="0" xfId="19" applyNumberFormat="1" applyFont="1" applyFill="1" applyAlignment="1">
      <alignment horizontal="left"/>
    </xf>
    <xf numFmtId="165" fontId="7" fillId="0" borderId="0" xfId="19" applyNumberFormat="1" applyFont="1" applyFill="1" applyAlignment="1">
      <alignment horizontal="left"/>
    </xf>
    <xf numFmtId="37" fontId="14" fillId="0" borderId="11" xfId="19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Fill="1"/>
    <xf numFmtId="165" fontId="13" fillId="0" borderId="0" xfId="19" applyNumberFormat="1" applyFont="1" applyAlignment="1">
      <alignment horizontal="left"/>
    </xf>
    <xf numFmtId="165" fontId="50" fillId="0" borderId="0" xfId="19" applyNumberFormat="1" applyFont="1" applyAlignment="1">
      <alignment horizontal="center"/>
    </xf>
    <xf numFmtId="165" fontId="50" fillId="0" borderId="0" xfId="19" applyNumberFormat="1" applyFont="1" applyFill="1" applyAlignment="1">
      <alignment horizontal="center"/>
    </xf>
    <xf numFmtId="41" fontId="7" fillId="0" borderId="0" xfId="20" applyFont="1" applyFill="1"/>
    <xf numFmtId="165" fontId="17" fillId="0" borderId="0" xfId="19" applyNumberFormat="1" applyFont="1" applyFill="1" applyBorder="1" applyAlignment="1">
      <alignment horizontal="right"/>
    </xf>
    <xf numFmtId="165" fontId="5" fillId="0" borderId="0" xfId="19" applyNumberFormat="1" applyFont="1" applyFill="1"/>
    <xf numFmtId="0" fontId="51" fillId="0" borderId="0" xfId="0" applyFont="1" applyAlignment="1">
      <alignment horizontal="justify"/>
    </xf>
    <xf numFmtId="165" fontId="6" fillId="0" borderId="0" xfId="19" applyNumberFormat="1" applyFont="1" applyAlignment="1">
      <alignment horizontal="center"/>
    </xf>
    <xf numFmtId="41" fontId="3" fillId="0" borderId="0" xfId="20" applyFont="1" applyAlignment="1">
      <alignment horizontal="right"/>
    </xf>
    <xf numFmtId="49" fontId="6" fillId="0" borderId="14" xfId="19" applyNumberFormat="1" applyFont="1" applyBorder="1" applyAlignment="1">
      <alignment horizontal="center"/>
    </xf>
    <xf numFmtId="165" fontId="6" fillId="0" borderId="8" xfId="19" applyNumberFormat="1" applyFont="1" applyBorder="1"/>
    <xf numFmtId="0" fontId="6" fillId="0" borderId="0" xfId="0" applyFont="1"/>
    <xf numFmtId="165" fontId="6" fillId="0" borderId="14" xfId="19" applyNumberFormat="1" applyFont="1" applyBorder="1" applyAlignment="1">
      <alignment horizontal="center"/>
    </xf>
    <xf numFmtId="165" fontId="6" fillId="0" borderId="15" xfId="19" applyNumberFormat="1" applyFont="1" applyBorder="1"/>
    <xf numFmtId="49" fontId="6" fillId="0" borderId="9" xfId="19" applyNumberFormat="1" applyFont="1" applyBorder="1" applyAlignment="1">
      <alignment horizontal="center"/>
    </xf>
    <xf numFmtId="165" fontId="6" fillId="0" borderId="8" xfId="19" applyNumberFormat="1" applyFont="1" applyBorder="1" applyAlignment="1">
      <alignment horizontal="left"/>
    </xf>
    <xf numFmtId="41" fontId="6" fillId="0" borderId="0" xfId="20" applyFont="1" applyAlignment="1">
      <alignment horizontal="center"/>
    </xf>
    <xf numFmtId="41" fontId="13" fillId="0" borderId="0" xfId="20" applyFont="1" applyFill="1"/>
    <xf numFmtId="41" fontId="7" fillId="0" borderId="5" xfId="20" applyFont="1" applyFill="1" applyBorder="1" applyAlignment="1">
      <alignment horizontal="center"/>
    </xf>
    <xf numFmtId="41" fontId="7" fillId="0" borderId="6" xfId="20" applyFont="1" applyFill="1" applyBorder="1"/>
    <xf numFmtId="41" fontId="23" fillId="0" borderId="6" xfId="20" applyFont="1" applyFill="1" applyBorder="1"/>
    <xf numFmtId="41" fontId="9" fillId="0" borderId="6" xfId="20" applyFont="1" applyFill="1" applyBorder="1"/>
    <xf numFmtId="41" fontId="8" fillId="0" borderId="0" xfId="20" applyFont="1" applyFill="1"/>
    <xf numFmtId="0" fontId="0" fillId="0" borderId="0" xfId="0" applyProtection="1">
      <protection locked="0"/>
    </xf>
    <xf numFmtId="0" fontId="9" fillId="0" borderId="0" xfId="0" quotePrefix="1" applyFont="1"/>
    <xf numFmtId="165" fontId="7" fillId="0" borderId="0" xfId="19" applyNumberFormat="1" applyFont="1" applyAlignment="1">
      <alignment horizontal="left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165" fontId="7" fillId="0" borderId="0" xfId="19" applyNumberFormat="1" applyFont="1" applyFill="1" applyBorder="1" applyAlignment="1">
      <alignment horizontal="center"/>
    </xf>
    <xf numFmtId="41" fontId="7" fillId="0" borderId="0" xfId="20" applyFont="1" applyFill="1" applyBorder="1" applyAlignment="1">
      <alignment horizontal="center"/>
    </xf>
    <xf numFmtId="165" fontId="9" fillId="0" borderId="0" xfId="19" applyNumberFormat="1" applyFont="1" applyBorder="1" applyAlignment="1">
      <alignment horizontal="right"/>
    </xf>
    <xf numFmtId="0" fontId="51" fillId="0" borderId="0" xfId="0" applyFont="1" applyFill="1" applyAlignment="1">
      <alignment vertical="center"/>
    </xf>
    <xf numFmtId="0" fontId="14" fillId="0" borderId="0" xfId="0" applyFont="1" applyFill="1"/>
    <xf numFmtId="0" fontId="52" fillId="0" borderId="0" xfId="0" applyFont="1" applyFill="1"/>
    <xf numFmtId="0" fontId="4" fillId="0" borderId="16" xfId="0" applyFont="1" applyFill="1" applyBorder="1" applyAlignment="1"/>
    <xf numFmtId="165" fontId="4" fillId="0" borderId="16" xfId="19" applyNumberFormat="1" applyFont="1" applyFill="1" applyBorder="1" applyAlignment="1">
      <alignment horizontal="right"/>
    </xf>
    <xf numFmtId="0" fontId="54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quotePrefix="1" applyFont="1" applyFill="1" applyAlignment="1">
      <alignment horizontal="left" wrapText="1"/>
    </xf>
    <xf numFmtId="0" fontId="14" fillId="0" borderId="0" xfId="0" applyFont="1" applyFill="1" applyAlignment="1"/>
    <xf numFmtId="165" fontId="14" fillId="0" borderId="0" xfId="19" applyNumberFormat="1" applyFont="1" applyFill="1" applyBorder="1" applyAlignment="1"/>
    <xf numFmtId="0" fontId="54" fillId="0" borderId="0" xfId="0" applyFont="1" applyFill="1" applyAlignment="1">
      <alignment horizontal="left" wrapText="1"/>
    </xf>
    <xf numFmtId="0" fontId="54" fillId="0" borderId="0" xfId="0" applyFont="1" applyFill="1"/>
    <xf numFmtId="165" fontId="54" fillId="0" borderId="0" xfId="19" applyNumberFormat="1" applyFont="1" applyFill="1" applyBorder="1" applyAlignment="1">
      <alignment horizontal="right"/>
    </xf>
    <xf numFmtId="0" fontId="54" fillId="0" borderId="0" xfId="0" applyFont="1" applyFill="1" applyAlignment="1"/>
    <xf numFmtId="0" fontId="14" fillId="0" borderId="0" xfId="0" applyFont="1" applyFill="1" applyAlignment="1">
      <alignment horizontal="left" wrapText="1"/>
    </xf>
    <xf numFmtId="165" fontId="14" fillId="0" borderId="0" xfId="19" applyNumberFormat="1" applyFont="1" applyFill="1" applyAlignment="1"/>
    <xf numFmtId="0" fontId="14" fillId="0" borderId="0" xfId="0" applyFont="1" applyFill="1" applyAlignment="1">
      <alignment wrapText="1"/>
    </xf>
    <xf numFmtId="0" fontId="54" fillId="0" borderId="0" xfId="0" applyFont="1" applyFill="1" applyAlignment="1">
      <alignment horizontal="justify" vertical="top" wrapText="1"/>
    </xf>
    <xf numFmtId="0" fontId="14" fillId="0" borderId="0" xfId="0" quotePrefix="1" applyFont="1" applyFill="1" applyAlignment="1">
      <alignment horizontal="left"/>
    </xf>
    <xf numFmtId="0" fontId="54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17" xfId="0" applyFont="1" applyFill="1" applyBorder="1"/>
    <xf numFmtId="0" fontId="5" fillId="0" borderId="0" xfId="0" applyFont="1" applyFill="1" applyBorder="1"/>
    <xf numFmtId="0" fontId="4" fillId="0" borderId="16" xfId="0" applyFont="1" applyFill="1" applyBorder="1" applyAlignment="1">
      <alignment horizontal="left" wrapText="1"/>
    </xf>
    <xf numFmtId="0" fontId="5" fillId="0" borderId="16" xfId="0" applyFont="1" applyFill="1" applyBorder="1"/>
    <xf numFmtId="165" fontId="5" fillId="0" borderId="16" xfId="19" applyNumberFormat="1" applyFont="1" applyFill="1" applyBorder="1"/>
    <xf numFmtId="165" fontId="5" fillId="0" borderId="2" xfId="19" applyNumberFormat="1" applyFont="1" applyFill="1" applyBorder="1"/>
    <xf numFmtId="0" fontId="5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wrapText="1"/>
    </xf>
    <xf numFmtId="165" fontId="15" fillId="0" borderId="0" xfId="19" applyNumberFormat="1" applyFont="1" applyFill="1"/>
    <xf numFmtId="165" fontId="15" fillId="0" borderId="0" xfId="19" applyNumberFormat="1" applyFont="1" applyFill="1" applyBorder="1"/>
    <xf numFmtId="165" fontId="4" fillId="0" borderId="2" xfId="19" applyNumberFormat="1" applyFont="1" applyFill="1" applyBorder="1" applyAlignment="1">
      <alignment horizontal="left" wrapText="1"/>
    </xf>
    <xf numFmtId="165" fontId="17" fillId="0" borderId="2" xfId="19" applyNumberFormat="1" applyFont="1" applyFill="1" applyBorder="1" applyAlignment="1">
      <alignment horizontal="right" wrapText="1"/>
    </xf>
    <xf numFmtId="165" fontId="17" fillId="0" borderId="0" xfId="19" applyNumberFormat="1" applyFont="1" applyFill="1" applyBorder="1" applyAlignment="1">
      <alignment horizontal="left" wrapText="1"/>
    </xf>
    <xf numFmtId="165" fontId="15" fillId="0" borderId="0" xfId="19" applyNumberFormat="1" applyFont="1" applyFill="1" applyAlignment="1">
      <alignment horizontal="right"/>
    </xf>
    <xf numFmtId="3" fontId="5" fillId="0" borderId="0" xfId="19" quotePrefix="1" applyNumberFormat="1" applyFont="1" applyFill="1"/>
    <xf numFmtId="3" fontId="5" fillId="0" borderId="0" xfId="19" applyNumberFormat="1" applyFont="1" applyFill="1"/>
    <xf numFmtId="3" fontId="4" fillId="0" borderId="0" xfId="19" applyNumberFormat="1" applyFont="1" applyFill="1"/>
    <xf numFmtId="0" fontId="4" fillId="0" borderId="2" xfId="0" applyFont="1" applyFill="1" applyBorder="1" applyAlignment="1"/>
    <xf numFmtId="0" fontId="5" fillId="0" borderId="2" xfId="0" applyFont="1" applyBorder="1" applyAlignment="1"/>
    <xf numFmtId="0" fontId="5" fillId="0" borderId="0" xfId="0" quotePrefix="1" applyFont="1" applyFill="1" applyAlignment="1"/>
    <xf numFmtId="165" fontId="5" fillId="0" borderId="0" xfId="19" applyNumberFormat="1" applyFont="1" applyFill="1" applyAlignment="1"/>
    <xf numFmtId="0" fontId="56" fillId="0" borderId="0" xfId="0" applyFont="1" applyFill="1"/>
    <xf numFmtId="165" fontId="14" fillId="0" borderId="0" xfId="0" applyNumberFormat="1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wrapText="1"/>
    </xf>
    <xf numFmtId="0" fontId="14" fillId="0" borderId="0" xfId="0" quotePrefix="1" applyFont="1" applyFill="1" applyAlignment="1"/>
    <xf numFmtId="0" fontId="54" fillId="0" borderId="0" xfId="0" applyFont="1" applyFill="1" applyAlignment="1">
      <alignment horizontal="left" vertical="top" wrapText="1"/>
    </xf>
    <xf numFmtId="0" fontId="54" fillId="0" borderId="0" xfId="0" applyFont="1" applyFill="1" applyAlignment="1">
      <alignment horizontal="justify" wrapText="1"/>
    </xf>
    <xf numFmtId="0" fontId="54" fillId="0" borderId="0" xfId="0" applyFont="1" applyFill="1" applyAlignment="1">
      <alignment horizontal="left" vertical="top"/>
    </xf>
    <xf numFmtId="0" fontId="54" fillId="0" borderId="0" xfId="0" applyFont="1" applyFill="1" applyBorder="1" applyAlignment="1">
      <alignment horizontal="left" vertical="top" wrapText="1"/>
    </xf>
    <xf numFmtId="165" fontId="14" fillId="0" borderId="0" xfId="19" applyNumberFormat="1" applyFont="1" applyFill="1"/>
    <xf numFmtId="0" fontId="1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165" fontId="5" fillId="0" borderId="0" xfId="0" applyNumberFormat="1" applyFont="1" applyFill="1"/>
    <xf numFmtId="0" fontId="57" fillId="0" borderId="0" xfId="0" applyFont="1" applyFill="1" applyAlignment="1"/>
    <xf numFmtId="0" fontId="52" fillId="0" borderId="0" xfId="0" applyFont="1" applyFill="1" applyAlignment="1"/>
    <xf numFmtId="165" fontId="15" fillId="0" borderId="0" xfId="19" applyNumberFormat="1" applyFont="1" applyFill="1" applyAlignment="1"/>
    <xf numFmtId="165" fontId="14" fillId="0" borderId="0" xfId="0" applyNumberFormat="1" applyFont="1" applyFill="1" applyAlignment="1"/>
    <xf numFmtId="0" fontId="14" fillId="0" borderId="0" xfId="0" applyFont="1" applyFill="1" applyBorder="1" applyAlignment="1"/>
    <xf numFmtId="0" fontId="14" fillId="0" borderId="0" xfId="0" quotePrefix="1" applyFont="1" applyFill="1" applyAlignment="1">
      <alignment horizontal="justify" wrapText="1"/>
    </xf>
    <xf numFmtId="0" fontId="51" fillId="0" borderId="0" xfId="0" quotePrefix="1" applyFont="1" applyFill="1" applyAlignment="1"/>
    <xf numFmtId="165" fontId="14" fillId="0" borderId="0" xfId="19" applyNumberFormat="1" applyFont="1" applyFill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54" fillId="0" borderId="0" xfId="0" applyFont="1" applyFill="1" applyBorder="1" applyAlignment="1">
      <alignment vertical="top" wrapText="1"/>
    </xf>
    <xf numFmtId="0" fontId="5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4" fontId="4" fillId="0" borderId="0" xfId="0" applyNumberFormat="1" applyFont="1" applyBorder="1" applyAlignment="1">
      <alignment horizontal="center"/>
    </xf>
    <xf numFmtId="165" fontId="58" fillId="0" borderId="0" xfId="19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81" fontId="4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81" fontId="5" fillId="0" borderId="0" xfId="0" applyNumberFormat="1" applyFont="1" applyBorder="1"/>
    <xf numFmtId="49" fontId="5" fillId="0" borderId="0" xfId="0" applyNumberFormat="1" applyFont="1" applyBorder="1"/>
    <xf numFmtId="182" fontId="5" fillId="0" borderId="0" xfId="19" applyNumberFormat="1" applyFont="1" applyBorder="1" applyAlignment="1">
      <alignment horizontal="center"/>
    </xf>
    <xf numFmtId="165" fontId="14" fillId="0" borderId="0" xfId="19" applyNumberFormat="1" applyFont="1" applyFill="1" applyBorder="1" applyAlignment="1">
      <alignment horizontal="center"/>
    </xf>
    <xf numFmtId="182" fontId="5" fillId="0" borderId="0" xfId="0" applyNumberFormat="1" applyFont="1" applyBorder="1" applyAlignment="1">
      <alignment horizontal="center"/>
    </xf>
    <xf numFmtId="183" fontId="5" fillId="0" borderId="0" xfId="0" applyNumberFormat="1" applyFont="1" applyBorder="1" applyAlignment="1">
      <alignment horizontal="center"/>
    </xf>
    <xf numFmtId="182" fontId="4" fillId="0" borderId="0" xfId="0" applyNumberFormat="1" applyFont="1" applyBorder="1" applyAlignment="1">
      <alignment horizontal="center"/>
    </xf>
    <xf numFmtId="0" fontId="55" fillId="0" borderId="0" xfId="0" applyFont="1" applyFill="1" applyAlignment="1"/>
    <xf numFmtId="0" fontId="14" fillId="0" borderId="0" xfId="0" applyFont="1" applyFill="1" applyAlignment="1">
      <alignment vertical="center"/>
    </xf>
    <xf numFmtId="165" fontId="15" fillId="0" borderId="0" xfId="19" applyNumberFormat="1" applyFont="1" applyFill="1" applyBorder="1" applyAlignment="1">
      <alignment wrapText="1"/>
    </xf>
    <xf numFmtId="165" fontId="15" fillId="0" borderId="0" xfId="19" applyNumberFormat="1" applyFont="1" applyFill="1" applyBorder="1" applyAlignment="1">
      <alignment horizontal="right"/>
    </xf>
    <xf numFmtId="165" fontId="17" fillId="0" borderId="16" xfId="19" applyNumberFormat="1" applyFont="1" applyFill="1" applyBorder="1" applyAlignment="1">
      <alignment horizontal="right"/>
    </xf>
    <xf numFmtId="165" fontId="59" fillId="0" borderId="0" xfId="19" applyNumberFormat="1" applyFont="1" applyFill="1" applyBorder="1" applyAlignment="1">
      <alignment horizontal="right"/>
    </xf>
    <xf numFmtId="14" fontId="17" fillId="0" borderId="16" xfId="19" applyNumberFormat="1" applyFont="1" applyFill="1" applyBorder="1" applyAlignment="1">
      <alignment horizontal="right"/>
    </xf>
    <xf numFmtId="14" fontId="15" fillId="0" borderId="0" xfId="19" applyNumberFormat="1" applyFont="1" applyFill="1" applyBorder="1" applyAlignment="1">
      <alignment horizontal="right"/>
    </xf>
    <xf numFmtId="165" fontId="15" fillId="0" borderId="0" xfId="19" applyNumberFormat="1" applyFont="1" applyFill="1" applyBorder="1" applyAlignment="1"/>
    <xf numFmtId="165" fontId="17" fillId="0" borderId="18" xfId="19" applyNumberFormat="1" applyFont="1" applyFill="1" applyBorder="1" applyAlignment="1">
      <alignment horizontal="right"/>
    </xf>
    <xf numFmtId="165" fontId="17" fillId="0" borderId="0" xfId="19" applyNumberFormat="1" applyFont="1" applyFill="1" applyAlignment="1"/>
    <xf numFmtId="165" fontId="17" fillId="0" borderId="0" xfId="19" applyNumberFormat="1" applyFont="1" applyFill="1" applyBorder="1" applyAlignment="1"/>
    <xf numFmtId="165" fontId="17" fillId="0" borderId="0" xfId="19" applyNumberFormat="1" applyFont="1" applyFill="1" applyAlignment="1">
      <alignment horizontal="right"/>
    </xf>
    <xf numFmtId="14" fontId="17" fillId="0" borderId="0" xfId="19" applyNumberFormat="1" applyFont="1" applyFill="1" applyBorder="1" applyAlignment="1">
      <alignment horizontal="right"/>
    </xf>
    <xf numFmtId="165" fontId="17" fillId="0" borderId="18" xfId="19" applyNumberFormat="1" applyFont="1" applyFill="1" applyBorder="1" applyAlignment="1"/>
    <xf numFmtId="0" fontId="15" fillId="0" borderId="0" xfId="0" applyFont="1" applyFill="1" applyBorder="1"/>
    <xf numFmtId="165" fontId="15" fillId="0" borderId="0" xfId="19" applyNumberFormat="1" applyFont="1" applyFill="1" applyAlignment="1">
      <alignment horizontal="justify" wrapText="1"/>
    </xf>
    <xf numFmtId="165" fontId="15" fillId="0" borderId="0" xfId="19" applyNumberFormat="1" applyFont="1" applyFill="1" applyBorder="1" applyAlignment="1">
      <alignment horizontal="justify" wrapText="1"/>
    </xf>
    <xf numFmtId="165" fontId="17" fillId="0" borderId="0" xfId="19" applyNumberFormat="1" applyFont="1" applyFill="1" applyBorder="1"/>
    <xf numFmtId="3" fontId="15" fillId="0" borderId="0" xfId="19" applyNumberFormat="1" applyFont="1" applyFill="1"/>
    <xf numFmtId="3" fontId="15" fillId="0" borderId="0" xfId="19" applyNumberFormat="1" applyFont="1" applyFill="1" applyBorder="1"/>
    <xf numFmtId="165" fontId="17" fillId="0" borderId="2" xfId="19" applyNumberFormat="1" applyFont="1" applyFill="1" applyBorder="1" applyAlignment="1">
      <alignment horizontal="right"/>
    </xf>
    <xf numFmtId="9" fontId="15" fillId="0" borderId="0" xfId="19" applyNumberFormat="1" applyFont="1" applyFill="1" applyBorder="1" applyAlignment="1">
      <alignment horizontal="right"/>
    </xf>
    <xf numFmtId="165" fontId="59" fillId="0" borderId="0" xfId="19" applyNumberFormat="1" applyFont="1" applyFill="1" applyAlignment="1">
      <alignment horizontal="right"/>
    </xf>
    <xf numFmtId="165" fontId="59" fillId="0" borderId="0" xfId="19" applyNumberFormat="1" applyFont="1" applyFill="1" applyBorder="1"/>
    <xf numFmtId="0" fontId="15" fillId="0" borderId="0" xfId="0" applyFont="1" applyFill="1" applyAlignment="1">
      <alignment horizontal="right"/>
    </xf>
    <xf numFmtId="165" fontId="17" fillId="0" borderId="0" xfId="19" applyNumberFormat="1" applyFont="1" applyFill="1" applyAlignment="1">
      <alignment horizontal="right" vertical="top" wrapText="1"/>
    </xf>
    <xf numFmtId="165" fontId="17" fillId="0" borderId="0" xfId="0" applyNumberFormat="1" applyFont="1" applyFill="1" applyBorder="1"/>
    <xf numFmtId="165" fontId="15" fillId="0" borderId="0" xfId="0" applyNumberFormat="1" applyFont="1" applyFill="1" applyBorder="1"/>
    <xf numFmtId="165" fontId="15" fillId="0" borderId="0" xfId="19" applyNumberFormat="1" applyFont="1" applyFill="1" applyAlignment="1">
      <alignment horizontal="right" vertical="top" wrapText="1"/>
    </xf>
    <xf numFmtId="165" fontId="15" fillId="0" borderId="0" xfId="0" applyNumberFormat="1" applyFont="1" applyFill="1" applyBorder="1" applyAlignment="1"/>
    <xf numFmtId="165" fontId="15" fillId="0" borderId="0" xfId="19" applyNumberFormat="1" applyFont="1" applyFill="1" applyAlignment="1">
      <alignment horizontal="right" wrapText="1"/>
    </xf>
    <xf numFmtId="165" fontId="15" fillId="0" borderId="0" xfId="19" applyNumberFormat="1" applyFont="1" applyFill="1" applyBorder="1" applyAlignment="1">
      <alignment horizontal="right" wrapText="1"/>
    </xf>
    <xf numFmtId="0" fontId="15" fillId="0" borderId="0" xfId="0" applyFont="1" applyFill="1" applyAlignment="1"/>
    <xf numFmtId="0" fontId="15" fillId="0" borderId="0" xfId="0" applyFont="1" applyFill="1" applyBorder="1" applyAlignment="1"/>
    <xf numFmtId="165" fontId="15" fillId="0" borderId="0" xfId="19" applyNumberFormat="1" applyFont="1" applyFill="1" applyAlignment="1">
      <alignment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3" fontId="15" fillId="0" borderId="0" xfId="0" applyNumberFormat="1" applyFont="1"/>
    <xf numFmtId="165" fontId="60" fillId="0" borderId="0" xfId="19" applyNumberFormat="1" applyFont="1" applyFill="1" applyBorder="1" applyAlignment="1">
      <alignment horizontal="right"/>
    </xf>
    <xf numFmtId="165" fontId="60" fillId="0" borderId="0" xfId="19" applyNumberFormat="1" applyFont="1" applyFill="1" applyBorder="1"/>
    <xf numFmtId="9" fontId="17" fillId="0" borderId="0" xfId="19" applyNumberFormat="1" applyFont="1" applyFill="1" applyBorder="1" applyAlignment="1">
      <alignment horizontal="right"/>
    </xf>
    <xf numFmtId="165" fontId="15" fillId="0" borderId="0" xfId="19" applyNumberFormat="1" applyFont="1" applyFill="1" applyAlignment="1">
      <alignment vertical="center"/>
    </xf>
    <xf numFmtId="165" fontId="15" fillId="0" borderId="0" xfId="19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/>
    <xf numFmtId="0" fontId="62" fillId="0" borderId="0" xfId="0" applyFont="1" applyFill="1" applyBorder="1"/>
    <xf numFmtId="0" fontId="5" fillId="0" borderId="19" xfId="0" applyFont="1" applyFill="1" applyBorder="1"/>
    <xf numFmtId="165" fontId="5" fillId="0" borderId="19" xfId="19" applyNumberFormat="1" applyFont="1" applyFill="1" applyBorder="1"/>
    <xf numFmtId="0" fontId="5" fillId="0" borderId="9" xfId="0" applyFont="1" applyFill="1" applyBorder="1" applyAlignment="1">
      <alignment horizontal="left" wrapText="1"/>
    </xf>
    <xf numFmtId="41" fontId="5" fillId="0" borderId="19" xfId="20" applyFont="1" applyBorder="1" applyAlignment="1">
      <alignment horizontal="right" wrapText="1"/>
    </xf>
    <xf numFmtId="0" fontId="5" fillId="0" borderId="9" xfId="0" quotePrefix="1" applyFont="1" applyFill="1" applyBorder="1" applyAlignment="1">
      <alignment horizontal="left" wrapText="1"/>
    </xf>
    <xf numFmtId="165" fontId="4" fillId="0" borderId="19" xfId="19" applyNumberFormat="1" applyFont="1" applyFill="1" applyBorder="1" applyAlignment="1">
      <alignment horizontal="left" wrapText="1"/>
    </xf>
    <xf numFmtId="3" fontId="5" fillId="0" borderId="19" xfId="0" applyNumberFormat="1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3" fontId="5" fillId="0" borderId="20" xfId="19" quotePrefix="1" applyNumberFormat="1" applyFont="1" applyFill="1" applyBorder="1"/>
    <xf numFmtId="0" fontId="5" fillId="0" borderId="21" xfId="0" applyFont="1" applyFill="1" applyBorder="1"/>
    <xf numFmtId="165" fontId="5" fillId="0" borderId="21" xfId="19" applyNumberFormat="1" applyFont="1" applyFill="1" applyBorder="1"/>
    <xf numFmtId="165" fontId="5" fillId="0" borderId="22" xfId="19" applyNumberFormat="1" applyFont="1" applyFill="1" applyBorder="1"/>
    <xf numFmtId="14" fontId="17" fillId="0" borderId="23" xfId="19" applyNumberFormat="1" applyFont="1" applyFill="1" applyBorder="1" applyAlignment="1">
      <alignment horizontal="right"/>
    </xf>
    <xf numFmtId="165" fontId="17" fillId="0" borderId="23" xfId="19" applyNumberFormat="1" applyFont="1" applyFill="1" applyBorder="1"/>
    <xf numFmtId="41" fontId="15" fillId="0" borderId="6" xfId="20" applyFont="1" applyBorder="1" applyAlignment="1">
      <alignment horizontal="right" wrapText="1"/>
    </xf>
    <xf numFmtId="165" fontId="15" fillId="0" borderId="6" xfId="19" applyNumberFormat="1" applyFont="1" applyFill="1" applyBorder="1"/>
    <xf numFmtId="165" fontId="4" fillId="0" borderId="6" xfId="19" applyNumberFormat="1" applyFont="1" applyFill="1" applyBorder="1" applyAlignment="1">
      <alignment horizontal="left" wrapText="1"/>
    </xf>
    <xf numFmtId="165" fontId="17" fillId="0" borderId="6" xfId="19" applyNumberFormat="1" applyFont="1" applyFill="1" applyBorder="1" applyAlignment="1">
      <alignment horizontal="left" wrapText="1"/>
    </xf>
    <xf numFmtId="165" fontId="17" fillId="0" borderId="6" xfId="19" applyNumberFormat="1" applyFont="1" applyFill="1" applyBorder="1" applyAlignment="1">
      <alignment horizontal="right" wrapText="1"/>
    </xf>
    <xf numFmtId="3" fontId="15" fillId="0" borderId="6" xfId="0" applyNumberFormat="1" applyFont="1" applyBorder="1" applyAlignment="1">
      <alignment horizontal="right" wrapText="1"/>
    </xf>
    <xf numFmtId="165" fontId="15" fillId="0" borderId="6" xfId="19" applyNumberFormat="1" applyFont="1" applyFill="1" applyBorder="1" applyAlignment="1">
      <alignment horizontal="right"/>
    </xf>
    <xf numFmtId="165" fontId="15" fillId="0" borderId="7" xfId="19" applyNumberFormat="1" applyFont="1" applyFill="1" applyBorder="1"/>
    <xf numFmtId="0" fontId="5" fillId="0" borderId="24" xfId="0" applyFont="1" applyFill="1" applyBorder="1"/>
    <xf numFmtId="0" fontId="15" fillId="0" borderId="24" xfId="0" applyFont="1" applyFill="1" applyBorder="1"/>
    <xf numFmtId="0" fontId="5" fillId="0" borderId="25" xfId="0" applyFont="1" applyFill="1" applyBorder="1"/>
    <xf numFmtId="0" fontId="15" fillId="0" borderId="25" xfId="0" applyFont="1" applyFill="1" applyBorder="1"/>
    <xf numFmtId="0" fontId="15" fillId="0" borderId="6" xfId="0" applyFont="1" applyBorder="1" applyAlignment="1">
      <alignment horizontal="right" wrapText="1"/>
    </xf>
    <xf numFmtId="165" fontId="15" fillId="0" borderId="23" xfId="19" applyNumberFormat="1" applyFont="1" applyFill="1" applyBorder="1"/>
    <xf numFmtId="14" fontId="17" fillId="0" borderId="16" xfId="19" quotePrefix="1" applyNumberFormat="1" applyFont="1" applyFill="1" applyBorder="1" applyAlignment="1">
      <alignment horizontal="right"/>
    </xf>
    <xf numFmtId="14" fontId="17" fillId="0" borderId="0" xfId="19" quotePrefix="1" applyNumberFormat="1" applyFont="1" applyFill="1" applyBorder="1" applyAlignment="1"/>
    <xf numFmtId="0" fontId="57" fillId="0" borderId="5" xfId="0" applyFont="1" applyFill="1" applyBorder="1" applyAlignment="1">
      <alignment horizontal="justify" vertical="top" wrapText="1"/>
    </xf>
    <xf numFmtId="0" fontId="52" fillId="0" borderId="5" xfId="0" applyFont="1" applyFill="1" applyBorder="1"/>
    <xf numFmtId="165" fontId="57" fillId="0" borderId="5" xfId="19" applyNumberFormat="1" applyFont="1" applyFill="1" applyBorder="1" applyAlignment="1">
      <alignment horizontal="center" wrapText="1"/>
    </xf>
    <xf numFmtId="165" fontId="52" fillId="0" borderId="5" xfId="19" applyNumberFormat="1" applyFont="1" applyFill="1" applyBorder="1"/>
    <xf numFmtId="165" fontId="17" fillId="0" borderId="5" xfId="19" applyNumberFormat="1" applyFont="1" applyFill="1" applyBorder="1" applyAlignment="1">
      <alignment horizontal="center" wrapText="1"/>
    </xf>
    <xf numFmtId="165" fontId="15" fillId="0" borderId="5" xfId="0" applyNumberFormat="1" applyFont="1" applyFill="1" applyBorder="1" applyAlignment="1">
      <alignment vertical="center"/>
    </xf>
    <xf numFmtId="165" fontId="17" fillId="0" borderId="5" xfId="19" applyNumberFormat="1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justify" wrapText="1"/>
    </xf>
    <xf numFmtId="0" fontId="57" fillId="0" borderId="23" xfId="0" applyFont="1" applyFill="1" applyBorder="1" applyAlignment="1"/>
    <xf numFmtId="0" fontId="52" fillId="0" borderId="6" xfId="0" quotePrefix="1" applyFont="1" applyFill="1" applyBorder="1" applyAlignment="1">
      <alignment horizontal="justify" wrapText="1"/>
    </xf>
    <xf numFmtId="0" fontId="52" fillId="0" borderId="6" xfId="0" applyFont="1" applyFill="1" applyBorder="1" applyAlignment="1"/>
    <xf numFmtId="0" fontId="57" fillId="0" borderId="6" xfId="0" applyFont="1" applyFill="1" applyBorder="1" applyAlignment="1">
      <alignment horizontal="justify" wrapText="1"/>
    </xf>
    <xf numFmtId="0" fontId="57" fillId="0" borderId="6" xfId="0" applyFont="1" applyFill="1" applyBorder="1" applyAlignment="1"/>
    <xf numFmtId="0" fontId="57" fillId="0" borderId="7" xfId="0" applyFont="1" applyFill="1" applyBorder="1" applyAlignment="1">
      <alignment horizontal="justify" wrapText="1"/>
    </xf>
    <xf numFmtId="0" fontId="57" fillId="0" borderId="7" xfId="0" applyFont="1" applyFill="1" applyBorder="1" applyAlignment="1"/>
    <xf numFmtId="0" fontId="52" fillId="0" borderId="6" xfId="0" quotePrefix="1" applyFont="1" applyFill="1" applyBorder="1" applyAlignment="1">
      <alignment horizontal="left" wrapText="1"/>
    </xf>
    <xf numFmtId="3" fontId="63" fillId="0" borderId="23" xfId="0" applyNumberFormat="1" applyFont="1" applyBorder="1" applyAlignment="1">
      <alignment horizontal="right" wrapText="1"/>
    </xf>
    <xf numFmtId="0" fontId="63" fillId="0" borderId="23" xfId="0" applyFont="1" applyBorder="1" applyAlignment="1">
      <alignment horizontal="right" wrapText="1"/>
    </xf>
    <xf numFmtId="165" fontId="63" fillId="0" borderId="23" xfId="0" applyNumberFormat="1" applyFont="1" applyFill="1" applyBorder="1" applyAlignment="1"/>
    <xf numFmtId="165" fontId="63" fillId="0" borderId="23" xfId="19" applyNumberFormat="1" applyFont="1" applyFill="1" applyBorder="1" applyAlignment="1">
      <alignment horizontal="right" wrapText="1"/>
    </xf>
    <xf numFmtId="41" fontId="64" fillId="0" borderId="6" xfId="20" applyFont="1" applyBorder="1" applyAlignment="1">
      <alignment horizontal="right" wrapText="1"/>
    </xf>
    <xf numFmtId="165" fontId="64" fillId="0" borderId="6" xfId="0" applyNumberFormat="1" applyFont="1" applyFill="1" applyBorder="1" applyAlignment="1"/>
    <xf numFmtId="165" fontId="64" fillId="0" borderId="6" xfId="19" applyNumberFormat="1" applyFont="1" applyFill="1" applyBorder="1" applyAlignment="1">
      <alignment horizontal="right" wrapText="1"/>
    </xf>
    <xf numFmtId="0" fontId="64" fillId="0" borderId="6" xfId="0" applyFont="1" applyBorder="1" applyAlignment="1">
      <alignment horizontal="right" wrapText="1"/>
    </xf>
    <xf numFmtId="3" fontId="64" fillId="0" borderId="6" xfId="0" applyNumberFormat="1" applyFont="1" applyBorder="1" applyAlignment="1">
      <alignment horizontal="right" wrapText="1"/>
    </xf>
    <xf numFmtId="165" fontId="63" fillId="0" borderId="6" xfId="19" applyNumberFormat="1" applyFont="1" applyFill="1" applyBorder="1" applyAlignment="1"/>
    <xf numFmtId="165" fontId="63" fillId="0" borderId="6" xfId="0" applyNumberFormat="1" applyFont="1" applyFill="1" applyBorder="1" applyAlignment="1"/>
    <xf numFmtId="165" fontId="63" fillId="0" borderId="6" xfId="19" applyNumberFormat="1" applyFont="1" applyFill="1" applyBorder="1" applyAlignment="1">
      <alignment horizontal="right" wrapText="1"/>
    </xf>
    <xf numFmtId="165" fontId="64" fillId="0" borderId="6" xfId="19" applyNumberFormat="1" applyFont="1" applyFill="1" applyBorder="1" applyAlignment="1"/>
    <xf numFmtId="41" fontId="63" fillId="0" borderId="6" xfId="20" applyFont="1" applyFill="1" applyBorder="1" applyAlignment="1"/>
    <xf numFmtId="41" fontId="64" fillId="0" borderId="6" xfId="20" applyFont="1" applyFill="1" applyBorder="1" applyAlignment="1"/>
    <xf numFmtId="0" fontId="64" fillId="0" borderId="6" xfId="0" quotePrefix="1" applyFont="1" applyFill="1" applyBorder="1" applyAlignment="1">
      <alignment horizontal="left" wrapText="1"/>
    </xf>
    <xf numFmtId="165" fontId="63" fillId="0" borderId="7" xfId="19" applyNumberFormat="1" applyFont="1" applyFill="1" applyBorder="1" applyAlignment="1"/>
    <xf numFmtId="165" fontId="17" fillId="0" borderId="2" xfId="19" applyNumberFormat="1" applyFont="1" applyFill="1" applyBorder="1"/>
    <xf numFmtId="165" fontId="17" fillId="0" borderId="17" xfId="19" applyNumberFormat="1" applyFont="1" applyFill="1" applyBorder="1" applyAlignment="1">
      <alignment horizontal="right"/>
    </xf>
    <xf numFmtId="165" fontId="17" fillId="0" borderId="17" xfId="19" applyNumberFormat="1" applyFont="1" applyFill="1" applyBorder="1"/>
    <xf numFmtId="9" fontId="15" fillId="0" borderId="0" xfId="36" applyFont="1" applyFill="1" applyBorder="1" applyAlignment="1">
      <alignment horizontal="right"/>
    </xf>
    <xf numFmtId="43" fontId="15" fillId="0" borderId="0" xfId="19" applyNumberFormat="1" applyFont="1" applyFill="1" applyBorder="1" applyAlignment="1">
      <alignment horizontal="right"/>
    </xf>
    <xf numFmtId="14" fontId="17" fillId="0" borderId="0" xfId="19" quotePrefix="1" applyNumberFormat="1" applyFont="1" applyFill="1" applyBorder="1" applyAlignment="1">
      <alignment horizontal="right"/>
    </xf>
    <xf numFmtId="165" fontId="15" fillId="0" borderId="0" xfId="19" applyNumberFormat="1" applyFont="1" applyFill="1" applyBorder="1" applyAlignment="1">
      <alignment horizontal="center"/>
    </xf>
    <xf numFmtId="0" fontId="62" fillId="0" borderId="0" xfId="0" applyFont="1" applyFill="1" applyAlignment="1"/>
    <xf numFmtId="0" fontId="65" fillId="0" borderId="0" xfId="0" applyFont="1" applyFill="1" applyAlignment="1">
      <alignment vertical="center"/>
    </xf>
    <xf numFmtId="3" fontId="15" fillId="0" borderId="0" xfId="19" applyNumberFormat="1" applyFont="1" applyFill="1" applyBorder="1" applyAlignment="1">
      <alignment horizontal="right"/>
    </xf>
    <xf numFmtId="3" fontId="14" fillId="0" borderId="0" xfId="0" applyNumberFormat="1" applyFont="1" applyFill="1"/>
    <xf numFmtId="3" fontId="52" fillId="0" borderId="0" xfId="0" applyNumberFormat="1" applyFont="1" applyFill="1"/>
    <xf numFmtId="3" fontId="4" fillId="0" borderId="0" xfId="0" applyNumberFormat="1" applyFont="1" applyFill="1" applyBorder="1" applyAlignment="1"/>
    <xf numFmtId="3" fontId="14" fillId="0" borderId="0" xfId="0" applyNumberFormat="1" applyFont="1" applyFill="1" applyAlignment="1"/>
    <xf numFmtId="3" fontId="54" fillId="0" borderId="0" xfId="0" applyNumberFormat="1" applyFont="1" applyFill="1" applyAlignment="1"/>
    <xf numFmtId="3" fontId="1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/>
    <xf numFmtId="3" fontId="5" fillId="0" borderId="0" xfId="0" applyNumberFormat="1" applyFont="1" applyFill="1" applyBorder="1"/>
    <xf numFmtId="3" fontId="56" fillId="0" borderId="0" xfId="0" applyNumberFormat="1" applyFont="1" applyFill="1"/>
    <xf numFmtId="3" fontId="54" fillId="0" borderId="0" xfId="0" applyNumberFormat="1" applyFont="1" applyFill="1"/>
    <xf numFmtId="3" fontId="57" fillId="0" borderId="0" xfId="0" applyNumberFormat="1" applyFont="1" applyFill="1" applyAlignment="1"/>
    <xf numFmtId="3" fontId="52" fillId="0" borderId="0" xfId="0" applyNumberFormat="1" applyFont="1" applyFill="1" applyAlignment="1"/>
    <xf numFmtId="3" fontId="14" fillId="0" borderId="0" xfId="0" applyNumberFormat="1" applyFont="1" applyFill="1" applyBorder="1" applyAlignment="1"/>
    <xf numFmtId="3" fontId="14" fillId="0" borderId="0" xfId="0" applyNumberFormat="1" applyFont="1" applyFill="1" applyAlignment="1">
      <alignment vertical="center"/>
    </xf>
    <xf numFmtId="3" fontId="19" fillId="0" borderId="0" xfId="0" applyNumberFormat="1" applyFont="1" applyFill="1"/>
    <xf numFmtId="9" fontId="14" fillId="0" borderId="0" xfId="36" applyFont="1" applyFill="1" applyAlignment="1">
      <alignment vertical="center"/>
    </xf>
    <xf numFmtId="10" fontId="14" fillId="0" borderId="0" xfId="36" applyNumberFormat="1" applyFont="1" applyFill="1" applyAlignment="1">
      <alignment vertical="center"/>
    </xf>
    <xf numFmtId="10" fontId="15" fillId="0" borderId="0" xfId="36" applyNumberFormat="1" applyFont="1" applyFill="1" applyBorder="1" applyAlignment="1">
      <alignment horizontal="right"/>
    </xf>
    <xf numFmtId="184" fontId="14" fillId="0" borderId="0" xfId="0" applyNumberFormat="1" applyFont="1" applyFill="1" applyAlignment="1">
      <alignment vertical="center"/>
    </xf>
    <xf numFmtId="37" fontId="15" fillId="0" borderId="0" xfId="19" applyNumberFormat="1" applyFont="1" applyFill="1" applyBorder="1" applyAlignment="1">
      <alignment horizontal="right"/>
    </xf>
    <xf numFmtId="0" fontId="9" fillId="0" borderId="0" xfId="0" quotePrefix="1" applyFont="1" applyAlignment="1">
      <alignment horizontal="left" wrapText="1"/>
    </xf>
    <xf numFmtId="165" fontId="16" fillId="0" borderId="0" xfId="19" applyNumberFormat="1" applyFont="1" applyAlignment="1">
      <alignment horizontal="center"/>
    </xf>
    <xf numFmtId="165" fontId="25" fillId="0" borderId="0" xfId="19" applyNumberFormat="1" applyFont="1" applyAlignment="1">
      <alignment horizontal="center"/>
    </xf>
    <xf numFmtId="165" fontId="15" fillId="0" borderId="0" xfId="19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left" vertical="top" wrapText="1"/>
    </xf>
    <xf numFmtId="0" fontId="14" fillId="0" borderId="0" xfId="0" quotePrefix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quotePrefix="1" applyFont="1" applyFill="1" applyAlignment="1">
      <alignment horizontal="left" wrapText="1"/>
    </xf>
    <xf numFmtId="0" fontId="54" fillId="0" borderId="0" xfId="0" applyFont="1" applyFill="1" applyAlignment="1">
      <alignment horizontal="left" vertical="top" wrapText="1"/>
    </xf>
    <xf numFmtId="0" fontId="14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5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wrapText="1"/>
    </xf>
    <xf numFmtId="0" fontId="11" fillId="0" borderId="0" xfId="0" applyFont="1" applyFill="1" applyAlignment="1">
      <alignment horizontal="left"/>
    </xf>
    <xf numFmtId="44" fontId="54" fillId="0" borderId="0" xfId="0" applyNumberFormat="1" applyFont="1" applyFill="1" applyAlignment="1">
      <alignment horizontal="left" vertical="center" wrapText="1"/>
    </xf>
    <xf numFmtId="44" fontId="17" fillId="0" borderId="0" xfId="0" applyNumberFormat="1" applyFont="1" applyAlignment="1">
      <alignment horizontal="left" vertical="center" wrapText="1"/>
    </xf>
    <xf numFmtId="0" fontId="14" fillId="0" borderId="0" xfId="0" applyFont="1" applyFill="1" applyAlignment="1">
      <alignment horizontal="left" wrapText="1"/>
    </xf>
    <xf numFmtId="0" fontId="54" fillId="0" borderId="0" xfId="0" applyFont="1" applyFill="1" applyAlignment="1">
      <alignment horizontal="left" wrapText="1"/>
    </xf>
    <xf numFmtId="0" fontId="54" fillId="3" borderId="0" xfId="0" applyFont="1" applyFill="1" applyAlignment="1">
      <alignment horizontal="left" wrapText="1"/>
    </xf>
    <xf numFmtId="0" fontId="14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17" fillId="0" borderId="24" xfId="0" applyNumberFormat="1" applyFont="1" applyFill="1" applyBorder="1" applyAlignment="1">
      <alignment horizontal="center" vertical="center" wrapText="1"/>
    </xf>
    <xf numFmtId="3" fontId="17" fillId="0" borderId="25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7" fillId="0" borderId="16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0" fontId="5" fillId="0" borderId="9" xfId="0" quotePrefix="1" applyFont="1" applyFill="1" applyBorder="1" applyAlignment="1">
      <alignment horizontal="left" wrapText="1"/>
    </xf>
    <xf numFmtId="0" fontId="5" fillId="0" borderId="19" xfId="0" quotePrefix="1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54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51" fillId="0" borderId="0" xfId="0" quotePrefix="1" applyFont="1" applyAlignment="1">
      <alignment wrapText="1"/>
    </xf>
    <xf numFmtId="165" fontId="61" fillId="0" borderId="0" xfId="19" applyNumberFormat="1" applyFont="1" applyFill="1" applyBorder="1" applyAlignment="1">
      <alignment horizontal="right"/>
    </xf>
    <xf numFmtId="0" fontId="61" fillId="0" borderId="0" xfId="0" applyFont="1" applyFill="1" applyAlignment="1">
      <alignment wrapText="1"/>
    </xf>
    <xf numFmtId="0" fontId="56" fillId="0" borderId="0" xfId="0" applyFont="1" applyFill="1" applyAlignment="1">
      <alignment horizontal="left" wrapText="1"/>
    </xf>
    <xf numFmtId="0" fontId="5" fillId="0" borderId="17" xfId="0" quotePrefix="1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5" fillId="0" borderId="0" xfId="0" quotePrefix="1" applyFont="1" applyFill="1" applyAlignment="1">
      <alignment horizontal="left" wrapText="1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5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Alignment="1">
      <alignment horizontal="left" vertical="center" wrapText="1"/>
    </xf>
    <xf numFmtId="165" fontId="17" fillId="0" borderId="0" xfId="19" applyNumberFormat="1" applyFont="1" applyFill="1" applyAlignment="1">
      <alignment horizontal="center"/>
    </xf>
    <xf numFmtId="0" fontId="51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/>
    </xf>
    <xf numFmtId="165" fontId="19" fillId="0" borderId="0" xfId="19" applyNumberFormat="1" applyFont="1" applyFill="1" applyAlignment="1">
      <alignment horizontal="center"/>
    </xf>
    <xf numFmtId="165" fontId="15" fillId="0" borderId="0" xfId="19" applyNumberFormat="1" applyFont="1" applyFill="1" applyAlignment="1">
      <alignment horizontal="center"/>
    </xf>
    <xf numFmtId="0" fontId="5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1" fillId="0" borderId="0" xfId="0" quotePrefix="1" applyFont="1" applyFill="1" applyAlignment="1">
      <alignment horizontal="justify" vertical="center" wrapText="1"/>
    </xf>
    <xf numFmtId="2" fontId="5" fillId="0" borderId="0" xfId="0" applyNumberFormat="1" applyFont="1" applyBorder="1" applyAlignment="1">
      <alignment horizontal="left" vertical="center" wrapText="1"/>
    </xf>
    <xf numFmtId="2" fontId="1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Fill="1" applyAlignment="1"/>
    <xf numFmtId="3" fontId="5" fillId="0" borderId="0" xfId="19" quotePrefix="1" applyNumberFormat="1" applyFont="1" applyFill="1" applyAlignment="1">
      <alignment horizontal="left"/>
    </xf>
    <xf numFmtId="165" fontId="54" fillId="0" borderId="0" xfId="19" applyNumberFormat="1" applyFont="1" applyFill="1" applyBorder="1" applyAlignment="1">
      <alignment horizontal="right"/>
    </xf>
  </cellXfs>
  <cellStyles count="6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_HOBONG" xfId="6"/>
    <cellStyle name="??_(????)??????" xfId="7"/>
    <cellStyle name="??_kc-elec system check list" xfId="8"/>
    <cellStyle name="1" xfId="9"/>
    <cellStyle name="2" xfId="10"/>
    <cellStyle name="3" xfId="11"/>
    <cellStyle name="4" xfId="12"/>
    <cellStyle name="AeE­ [0]_INQUIRY ¿µ¾÷AßAø " xfId="13"/>
    <cellStyle name="AeE­_INQUIRY ¿µ¾÷AßAø " xfId="14"/>
    <cellStyle name="AÞ¸¶ [0]_INQUIRY ¿?¾÷AßAø " xfId="15"/>
    <cellStyle name="AÞ¸¶_INQUIRY ¿?¾÷AßAø " xfId="16"/>
    <cellStyle name="C?AØ_¿?¾÷CoE² " xfId="17"/>
    <cellStyle name="C￥AØ_¿μ¾÷CoE² " xfId="18"/>
    <cellStyle name="Comma" xfId="19" builtinId="3"/>
    <cellStyle name="Comma [0]" xfId="20" builtinId="6"/>
    <cellStyle name="Comma0" xfId="21"/>
    <cellStyle name="Currency0" xfId="22"/>
    <cellStyle name="Date" xfId="23"/>
    <cellStyle name="eeee" xfId="24"/>
    <cellStyle name="Fixed" xfId="25"/>
    <cellStyle name="Header1" xfId="26"/>
    <cellStyle name="Header2" xfId="27"/>
    <cellStyle name="Heading 1" xfId="28" builtinId="16" customBuiltin="1"/>
    <cellStyle name="Heading 2" xfId="29" builtinId="17" customBuiltin="1"/>
    <cellStyle name="Millares [0]_Well Timing" xfId="30"/>
    <cellStyle name="Millares_Well Timing" xfId="31"/>
    <cellStyle name="Moneda [0]_Well Timing" xfId="32"/>
    <cellStyle name="Moneda_Well Timing" xfId="33"/>
    <cellStyle name="n" xfId="34"/>
    <cellStyle name="Normal" xfId="0" builtinId="0"/>
    <cellStyle name="Normal - Style1" xfId="35"/>
    <cellStyle name="Percent" xfId="36" builtinId="5"/>
    <cellStyle name="T" xfId="37"/>
    <cellStyle name="th" xfId="38"/>
    <cellStyle name="Total" xfId="39" builtinId="25" customBuiltin="1"/>
    <cellStyle name="viet" xfId="40"/>
    <cellStyle name="viet2" xfId="41"/>
    <cellStyle name="xuan" xfId="42"/>
    <cellStyle name=" [0.00]_ Att. 1- Cover" xfId="43"/>
    <cellStyle name="_ Att. 1- Cover" xfId="44"/>
    <cellStyle name="?_ Att. 1- Cover" xfId="45"/>
    <cellStyle name="똿뗦먛귟 [0.00]_PRODUCT DETAIL Q1" xfId="46"/>
    <cellStyle name="똿뗦먛귟_PRODUCT DETAIL Q1" xfId="47"/>
    <cellStyle name="믅됞 [0.00]_PRODUCT DETAIL Q1" xfId="48"/>
    <cellStyle name="믅됞_PRODUCT DETAIL Q1" xfId="49"/>
    <cellStyle name="백분율_95" xfId="50"/>
    <cellStyle name="뷭?_BOOKSHIP" xfId="51"/>
    <cellStyle name="콤마 [0]_1202" xfId="52"/>
    <cellStyle name="콤마_1202" xfId="53"/>
    <cellStyle name="통화 [0]_1202" xfId="54"/>
    <cellStyle name="통화_1202" xfId="55"/>
    <cellStyle name="표준_(정보부문)월별인원계획" xfId="56"/>
    <cellStyle name="一般_00Q3902REV.1" xfId="57"/>
    <cellStyle name="千分位[0]_00Q3902REV.1" xfId="58"/>
    <cellStyle name="千分位_00Q3902REV.1" xfId="59"/>
    <cellStyle name="貨幣 [0]_00Q3902REV.1" xfId="60"/>
    <cellStyle name="貨幣[0]_BRE" xfId="61"/>
    <cellStyle name="貨幣_00Q3902REV.1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10"/>
  </sheetPr>
  <dimension ref="A1:F39"/>
  <sheetViews>
    <sheetView workbookViewId="0">
      <selection activeCell="C35" sqref="C35"/>
    </sheetView>
  </sheetViews>
  <sheetFormatPr defaultRowHeight="15.95" customHeight="1"/>
  <cols>
    <col min="1" max="1" width="44" style="18" customWidth="1"/>
    <col min="2" max="2" width="6.7109375" style="27" hidden="1" customWidth="1"/>
    <col min="3" max="3" width="17" style="27" bestFit="1" customWidth="1"/>
    <col min="4" max="4" width="16.140625" style="27" customWidth="1"/>
    <col min="5" max="5" width="14.140625" style="18" bestFit="1" customWidth="1"/>
    <col min="6" max="6" width="16.42578125" style="18" customWidth="1"/>
    <col min="7" max="16384" width="9.140625" style="18"/>
  </cols>
  <sheetData>
    <row r="1" spans="1:6" s="22" customFormat="1" ht="18">
      <c r="A1" s="52" t="s">
        <v>252</v>
      </c>
      <c r="B1" s="31"/>
      <c r="C1" s="31"/>
      <c r="D1" s="31"/>
    </row>
    <row r="2" spans="1:6" s="22" customFormat="1" ht="6.75" customHeight="1">
      <c r="B2" s="31"/>
      <c r="C2" s="31"/>
      <c r="D2" s="31"/>
    </row>
    <row r="3" spans="1:6" s="6" customFormat="1" ht="15.95" customHeight="1">
      <c r="A3" s="19" t="s">
        <v>62</v>
      </c>
      <c r="B3" s="19" t="s">
        <v>63</v>
      </c>
      <c r="C3" s="3" t="s">
        <v>250</v>
      </c>
      <c r="D3" s="3" t="s">
        <v>116</v>
      </c>
      <c r="E3" s="3" t="s">
        <v>97</v>
      </c>
    </row>
    <row r="4" spans="1:6" s="31" customFormat="1" ht="15.95" customHeight="1">
      <c r="A4" s="20">
        <v>1</v>
      </c>
      <c r="B4" s="20">
        <v>2</v>
      </c>
      <c r="C4" s="65">
        <v>4</v>
      </c>
      <c r="D4" s="65">
        <v>4</v>
      </c>
      <c r="E4" s="21">
        <v>5</v>
      </c>
    </row>
    <row r="5" spans="1:6" s="6" customFormat="1" ht="15" customHeight="1">
      <c r="A5" s="7" t="s">
        <v>101</v>
      </c>
      <c r="B5" s="28" t="s">
        <v>99</v>
      </c>
      <c r="C5" s="33" t="e">
        <f>#REF!</f>
        <v>#REF!</v>
      </c>
      <c r="D5" s="33" t="e">
        <f>E5+C5</f>
        <v>#REF!</v>
      </c>
      <c r="E5" s="33" t="e">
        <f>#REF!+#REF!</f>
        <v>#REF!</v>
      </c>
    </row>
    <row r="6" spans="1:6" s="6" customFormat="1" ht="15" customHeight="1">
      <c r="A6" s="51" t="s">
        <v>119</v>
      </c>
      <c r="B6" s="28"/>
      <c r="C6" s="33" t="e">
        <f>#REF!</f>
        <v>#REF!</v>
      </c>
      <c r="D6" s="33" t="e">
        <f>E6+C6</f>
        <v>#REF!</v>
      </c>
      <c r="E6" s="47"/>
    </row>
    <row r="7" spans="1:6" s="6" customFormat="1" ht="15.95" customHeight="1">
      <c r="A7" s="7" t="s">
        <v>102</v>
      </c>
      <c r="B7" s="28" t="s">
        <v>100</v>
      </c>
      <c r="C7" s="33" t="e">
        <f>#REF!</f>
        <v>#REF!</v>
      </c>
      <c r="D7" s="33" t="e">
        <f>E7+C7</f>
        <v>#REF!</v>
      </c>
      <c r="E7" s="34" t="e">
        <f>#REF!+#REF!+#REF!</f>
        <v>#REF!</v>
      </c>
    </row>
    <row r="8" spans="1:6" s="6" customFormat="1" ht="15.95" customHeight="1">
      <c r="A8" s="7" t="s">
        <v>103</v>
      </c>
      <c r="B8" s="9">
        <v>10</v>
      </c>
      <c r="C8" s="33" t="e">
        <f>#REF!</f>
        <v>#REF!</v>
      </c>
      <c r="D8" s="34" t="e">
        <f>D5-D7</f>
        <v>#REF!</v>
      </c>
      <c r="E8" s="34" t="e">
        <f>E5-E7</f>
        <v>#REF!</v>
      </c>
    </row>
    <row r="9" spans="1:6" s="6" customFormat="1" ht="15.95" customHeight="1">
      <c r="A9" s="7" t="s">
        <v>104</v>
      </c>
      <c r="B9" s="9">
        <v>11</v>
      </c>
      <c r="C9" s="33" t="e">
        <f>#REF!</f>
        <v>#REF!</v>
      </c>
      <c r="D9" s="33" t="e">
        <f>E9+C9</f>
        <v>#REF!</v>
      </c>
      <c r="E9" s="35" t="e">
        <f>#REF!</f>
        <v>#REF!</v>
      </c>
      <c r="F9" s="56"/>
    </row>
    <row r="10" spans="1:6" s="6" customFormat="1" ht="15.95" customHeight="1">
      <c r="A10" s="7" t="s">
        <v>105</v>
      </c>
      <c r="B10" s="9">
        <v>20</v>
      </c>
      <c r="C10" s="33" t="e">
        <f>#REF!</f>
        <v>#REF!</v>
      </c>
      <c r="D10" s="4" t="e">
        <f>D8-D9</f>
        <v>#REF!</v>
      </c>
      <c r="E10" s="4" t="e">
        <f>E8-E9</f>
        <v>#REF!</v>
      </c>
    </row>
    <row r="11" spans="1:6" s="6" customFormat="1" ht="15.95" customHeight="1">
      <c r="A11" s="7" t="s">
        <v>106</v>
      </c>
      <c r="B11" s="9">
        <v>21</v>
      </c>
      <c r="C11" s="33" t="e">
        <f>#REF!</f>
        <v>#REF!</v>
      </c>
      <c r="D11" s="33" t="e">
        <f>E11+C11</f>
        <v>#REF!</v>
      </c>
      <c r="E11" s="4" t="e">
        <f>#REF!</f>
        <v>#REF!</v>
      </c>
      <c r="F11" s="56"/>
    </row>
    <row r="12" spans="1:6" s="6" customFormat="1" ht="15.95" customHeight="1">
      <c r="A12" s="7" t="s">
        <v>107</v>
      </c>
      <c r="B12" s="9">
        <v>22</v>
      </c>
      <c r="C12" s="33" t="e">
        <f>#REF!</f>
        <v>#REF!</v>
      </c>
      <c r="D12" s="33" t="e">
        <f>E12+C12</f>
        <v>#REF!</v>
      </c>
      <c r="E12" s="4" t="e">
        <f>#REF!</f>
        <v>#REF!</v>
      </c>
      <c r="F12" s="29"/>
    </row>
    <row r="13" spans="1:6" s="6" customFormat="1" ht="15.95" customHeight="1">
      <c r="A13" s="38" t="s">
        <v>98</v>
      </c>
      <c r="B13" s="24">
        <v>23</v>
      </c>
      <c r="C13" s="33" t="e">
        <f>#REF!</f>
        <v>#REF!</v>
      </c>
      <c r="D13" s="33" t="e">
        <f>E13+C13</f>
        <v>#REF!</v>
      </c>
      <c r="E13" s="4"/>
    </row>
    <row r="14" spans="1:6" s="6" customFormat="1" ht="16.5" customHeight="1">
      <c r="A14" s="7" t="s">
        <v>108</v>
      </c>
      <c r="B14" s="9">
        <v>24</v>
      </c>
      <c r="C14" s="33" t="e">
        <f>#REF!</f>
        <v>#REF!</v>
      </c>
      <c r="D14" s="33" t="e">
        <f>E14+C14</f>
        <v>#REF!</v>
      </c>
      <c r="E14" s="35" t="e">
        <f>#REF!</f>
        <v>#REF!</v>
      </c>
    </row>
    <row r="15" spans="1:6" s="6" customFormat="1" ht="15.95" customHeight="1">
      <c r="A15" s="7" t="s">
        <v>109</v>
      </c>
      <c r="B15" s="9">
        <v>25</v>
      </c>
      <c r="C15" s="33" t="e">
        <f>#REF!</f>
        <v>#REF!</v>
      </c>
      <c r="D15" s="33" t="e">
        <f>E15+C15</f>
        <v>#REF!</v>
      </c>
      <c r="E15" s="35" t="e">
        <f>#REF!</f>
        <v>#REF!</v>
      </c>
    </row>
    <row r="16" spans="1:6" s="6" customFormat="1" ht="15.95" customHeight="1">
      <c r="A16" s="7" t="s">
        <v>110</v>
      </c>
      <c r="B16" s="9">
        <v>30</v>
      </c>
      <c r="C16" s="33" t="e">
        <f>#REF!</f>
        <v>#REF!</v>
      </c>
      <c r="D16" s="34" t="e">
        <f>D10+D11-D12-D14-D15</f>
        <v>#REF!</v>
      </c>
      <c r="E16" s="34" t="e">
        <f>E10+E11-E12-E14-E15</f>
        <v>#REF!</v>
      </c>
    </row>
    <row r="17" spans="1:6" s="6" customFormat="1" ht="15.95" customHeight="1">
      <c r="A17" s="7" t="s">
        <v>111</v>
      </c>
      <c r="B17" s="9">
        <v>31</v>
      </c>
      <c r="C17" s="33" t="e">
        <f>#REF!</f>
        <v>#REF!</v>
      </c>
      <c r="D17" s="33" t="e">
        <f>E17+C17</f>
        <v>#REF!</v>
      </c>
      <c r="E17" s="36" t="e">
        <f>#REF!</f>
        <v>#REF!</v>
      </c>
    </row>
    <row r="18" spans="1:6" s="6" customFormat="1" ht="16.5" customHeight="1">
      <c r="A18" s="7" t="s">
        <v>112</v>
      </c>
      <c r="B18" s="9">
        <v>32</v>
      </c>
      <c r="C18" s="33" t="e">
        <f>#REF!</f>
        <v>#REF!</v>
      </c>
      <c r="D18" s="33" t="e">
        <f>E18+C18</f>
        <v>#REF!</v>
      </c>
      <c r="E18" s="36" t="e">
        <f>#REF!</f>
        <v>#REF!</v>
      </c>
    </row>
    <row r="19" spans="1:6" s="6" customFormat="1" ht="15.95" customHeight="1">
      <c r="A19" s="7" t="s">
        <v>113</v>
      </c>
      <c r="B19" s="9">
        <v>40</v>
      </c>
      <c r="C19" s="33" t="e">
        <f>#REF!</f>
        <v>#REF!</v>
      </c>
      <c r="D19" s="34" t="e">
        <f>D17-D18</f>
        <v>#REF!</v>
      </c>
      <c r="E19" s="34" t="e">
        <f>E17-E18</f>
        <v>#REF!</v>
      </c>
    </row>
    <row r="20" spans="1:6" s="6" customFormat="1" ht="15.95" customHeight="1">
      <c r="A20" s="7" t="s">
        <v>141</v>
      </c>
      <c r="B20" s="9">
        <v>50</v>
      </c>
      <c r="C20" s="33" t="e">
        <f>#REF!</f>
        <v>#REF!</v>
      </c>
      <c r="D20" s="34" t="e">
        <f>D16+D19</f>
        <v>#REF!</v>
      </c>
      <c r="E20" s="34" t="e">
        <f>E16+E19</f>
        <v>#REF!</v>
      </c>
      <c r="F20" s="56" t="e">
        <f>D20*0.28-C21</f>
        <v>#REF!</v>
      </c>
    </row>
    <row r="21" spans="1:6" s="6" customFormat="1" ht="15.95" customHeight="1">
      <c r="A21" s="7" t="s">
        <v>156</v>
      </c>
      <c r="B21" s="9">
        <v>51</v>
      </c>
      <c r="C21" s="33" t="e">
        <f>#REF!</f>
        <v>#REF!</v>
      </c>
      <c r="D21" s="34" t="e">
        <f>C21+E21</f>
        <v>#REF!</v>
      </c>
      <c r="E21" s="34" t="e">
        <f>#REF!</f>
        <v>#REF!</v>
      </c>
    </row>
    <row r="22" spans="1:6" s="6" customFormat="1" ht="15.95" customHeight="1">
      <c r="A22" s="7" t="s">
        <v>157</v>
      </c>
      <c r="B22" s="9">
        <v>52</v>
      </c>
      <c r="C22" s="33" t="e">
        <f>#REF!</f>
        <v>#REF!</v>
      </c>
      <c r="D22" s="34"/>
      <c r="E22" s="39">
        <v>0</v>
      </c>
    </row>
    <row r="23" spans="1:6" s="6" customFormat="1" ht="15.95" customHeight="1">
      <c r="A23" s="8" t="s">
        <v>158</v>
      </c>
      <c r="B23" s="10">
        <v>60</v>
      </c>
      <c r="C23" s="37" t="e">
        <f>#REF!</f>
        <v>#REF!</v>
      </c>
      <c r="D23" s="37" t="e">
        <f>D20-D22-D21</f>
        <v>#REF!</v>
      </c>
      <c r="E23" s="37" t="e">
        <f>E20-E22-E21</f>
        <v>#REF!</v>
      </c>
    </row>
    <row r="24" spans="1:6" ht="15" customHeight="1">
      <c r="B24" s="25"/>
      <c r="C24" s="98"/>
      <c r="D24" s="76"/>
      <c r="E24" s="60"/>
    </row>
    <row r="25" spans="1:6" s="6" customFormat="1" ht="21" customHeight="1">
      <c r="A25" s="92"/>
      <c r="C25" s="26"/>
      <c r="D25" s="26"/>
      <c r="E25" s="61"/>
      <c r="F25" s="45"/>
    </row>
    <row r="26" spans="1:6" s="6" customFormat="1" ht="21" customHeight="1">
      <c r="A26" s="92"/>
      <c r="C26" s="26"/>
      <c r="D26" s="26"/>
      <c r="E26" s="61"/>
      <c r="F26" s="45"/>
    </row>
    <row r="27" spans="1:6" s="23" customFormat="1" ht="21" customHeight="1">
      <c r="C27" s="30"/>
      <c r="D27" s="30"/>
      <c r="E27" s="71"/>
      <c r="F27" s="93"/>
    </row>
    <row r="28" spans="1:6" s="6" customFormat="1" ht="21" customHeight="1">
      <c r="A28" s="92"/>
      <c r="C28" s="26"/>
      <c r="D28" s="26"/>
      <c r="E28" s="61"/>
      <c r="F28" s="45"/>
    </row>
    <row r="29" spans="1:6" s="23" customFormat="1" ht="21" customHeight="1">
      <c r="C29" s="30"/>
      <c r="D29" s="30"/>
      <c r="E29" s="71"/>
      <c r="F29" s="93"/>
    </row>
    <row r="30" spans="1:6" s="6" customFormat="1" ht="21" customHeight="1">
      <c r="A30" s="92"/>
      <c r="C30" s="26"/>
      <c r="D30" s="26"/>
      <c r="E30" s="61"/>
      <c r="F30" s="45"/>
    </row>
    <row r="31" spans="1:6" s="23" customFormat="1" ht="21" customHeight="1">
      <c r="C31" s="30"/>
      <c r="D31" s="30"/>
      <c r="E31" s="71"/>
      <c r="F31" s="93"/>
    </row>
    <row r="32" spans="1:6" s="6" customFormat="1" ht="21" customHeight="1">
      <c r="A32" s="92"/>
      <c r="C32" s="26"/>
      <c r="D32" s="26"/>
      <c r="E32" s="61"/>
      <c r="F32" s="45"/>
    </row>
    <row r="33" spans="1:6" s="23" customFormat="1" ht="21" customHeight="1">
      <c r="C33" s="30"/>
      <c r="D33" s="30"/>
      <c r="E33" s="71"/>
      <c r="F33" s="93"/>
    </row>
    <row r="34" spans="1:6" s="6" customFormat="1" ht="32.25" customHeight="1">
      <c r="A34" s="324"/>
      <c r="B34" s="324"/>
      <c r="C34" s="324"/>
      <c r="D34" s="324"/>
      <c r="E34" s="61"/>
      <c r="F34" s="45"/>
    </row>
    <row r="35" spans="1:6" s="6" customFormat="1" ht="21" customHeight="1">
      <c r="A35" s="92"/>
      <c r="C35" s="26"/>
      <c r="D35" s="26"/>
      <c r="E35" s="61"/>
      <c r="F35" s="45"/>
    </row>
    <row r="36" spans="1:6" s="6" customFormat="1" ht="34.5" customHeight="1">
      <c r="A36" s="324"/>
      <c r="B36" s="324"/>
      <c r="C36" s="324"/>
      <c r="D36" s="324"/>
      <c r="E36" s="61"/>
      <c r="F36" s="45"/>
    </row>
    <row r="37" spans="1:6" s="23" customFormat="1" ht="21" customHeight="1">
      <c r="C37" s="30"/>
      <c r="D37" s="30"/>
      <c r="E37" s="71"/>
      <c r="F37" s="93"/>
    </row>
    <row r="38" spans="1:6" s="6" customFormat="1" ht="21" customHeight="1">
      <c r="A38" s="92"/>
      <c r="C38" s="26"/>
      <c r="D38" s="26"/>
      <c r="E38" s="61"/>
      <c r="F38" s="45"/>
    </row>
    <row r="39" spans="1:6" s="23" customFormat="1" ht="21" customHeight="1">
      <c r="C39" s="30"/>
      <c r="D39" s="30"/>
      <c r="E39" s="71"/>
      <c r="F39" s="93"/>
    </row>
  </sheetData>
  <mergeCells count="2">
    <mergeCell ref="A36:D36"/>
    <mergeCell ref="A34:D34"/>
  </mergeCells>
  <phoneticPr fontId="0" type="noConversion"/>
  <pageMargins left="0.71" right="0.34" top="0.5" bottom="0.48" header="0.34" footer="0.3"/>
  <pageSetup paperSize="9" firstPageNumber="7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>
    <tabColor indexed="10"/>
  </sheetPr>
  <dimension ref="A1:G143"/>
  <sheetViews>
    <sheetView topLeftCell="A50" workbookViewId="0">
      <selection activeCell="C35" sqref="C35"/>
    </sheetView>
  </sheetViews>
  <sheetFormatPr defaultRowHeight="14.25"/>
  <cols>
    <col min="1" max="1" width="3.7109375" style="1" customWidth="1"/>
    <col min="2" max="2" width="40.7109375" style="1" customWidth="1"/>
    <col min="3" max="3" width="17.42578125" style="50" customWidth="1"/>
    <col min="4" max="4" width="16" style="50" customWidth="1"/>
    <col min="5" max="5" width="15.7109375" style="90" customWidth="1"/>
    <col min="6" max="6" width="19.85546875" style="45" bestFit="1" customWidth="1"/>
    <col min="7" max="7" width="12.5703125" style="1" bestFit="1" customWidth="1"/>
    <col min="8" max="16384" width="9.140625" style="1"/>
  </cols>
  <sheetData>
    <row r="1" spans="1:6" s="66" customFormat="1" ht="21" hidden="1" customHeight="1">
      <c r="A1" s="325" t="s">
        <v>155</v>
      </c>
      <c r="B1" s="325"/>
      <c r="C1" s="325"/>
      <c r="D1" s="325"/>
      <c r="E1" s="325"/>
      <c r="F1" s="68"/>
    </row>
    <row r="2" spans="1:6" s="66" customFormat="1" ht="30.75" customHeight="1">
      <c r="A2" s="326" t="s">
        <v>120</v>
      </c>
      <c r="B2" s="326"/>
      <c r="C2" s="326"/>
      <c r="D2" s="326"/>
      <c r="E2" s="326"/>
      <c r="F2" s="68"/>
    </row>
    <row r="3" spans="1:6" s="66" customFormat="1" ht="17.25">
      <c r="A3" s="54" t="s">
        <v>251</v>
      </c>
      <c r="B3" s="75"/>
      <c r="C3" s="75"/>
      <c r="D3" s="75"/>
      <c r="E3" s="84"/>
      <c r="F3" s="68"/>
    </row>
    <row r="4" spans="1:6" s="66" customFormat="1" ht="8.25" customHeight="1">
      <c r="A4" s="69"/>
      <c r="B4" s="69"/>
      <c r="C4" s="70"/>
      <c r="D4" s="67"/>
      <c r="E4" s="85"/>
      <c r="F4" s="68"/>
    </row>
    <row r="5" spans="1:6" ht="17.25">
      <c r="A5" s="2" t="s">
        <v>16</v>
      </c>
      <c r="B5" s="11" t="s">
        <v>17</v>
      </c>
      <c r="C5" s="46" t="s">
        <v>121</v>
      </c>
      <c r="D5" s="46" t="s">
        <v>116</v>
      </c>
      <c r="E5" s="86" t="s">
        <v>97</v>
      </c>
    </row>
    <row r="6" spans="1:6" s="79" customFormat="1" ht="15.75" customHeight="1">
      <c r="A6" s="77" t="s">
        <v>18</v>
      </c>
      <c r="B6" s="78" t="s">
        <v>117</v>
      </c>
      <c r="C6" s="49" t="e">
        <f>C7+C10+C13+C20+C23</f>
        <v>#REF!</v>
      </c>
      <c r="D6" s="49" t="e">
        <f>D7+D10+D13+D20+D23</f>
        <v>#REF!</v>
      </c>
      <c r="E6" s="87" t="e">
        <f>E7+E10+E13+E20+E23</f>
        <v>#REF!</v>
      </c>
      <c r="F6" s="45"/>
    </row>
    <row r="7" spans="1:6" s="5" customFormat="1" ht="15.75" customHeight="1">
      <c r="A7" s="14" t="s">
        <v>19</v>
      </c>
      <c r="B7" s="12" t="s">
        <v>118</v>
      </c>
      <c r="C7" s="49" t="e">
        <f>SUM(C8:C9)</f>
        <v>#REF!</v>
      </c>
      <c r="D7" s="49" t="e">
        <f>SUM(D8:D9)</f>
        <v>#REF!</v>
      </c>
      <c r="E7" s="87" t="e">
        <f>SUM(E8:E9)</f>
        <v>#REF!</v>
      </c>
      <c r="F7" s="45"/>
    </row>
    <row r="8" spans="1:6" s="43" customFormat="1" ht="15.75" customHeight="1">
      <c r="A8" s="41">
        <v>1</v>
      </c>
      <c r="B8" s="42" t="s">
        <v>20</v>
      </c>
      <c r="C8" s="40" t="e">
        <f>#REF!</f>
        <v>#REF!</v>
      </c>
      <c r="D8" s="40" t="e">
        <f>C8+E8</f>
        <v>#REF!</v>
      </c>
      <c r="E8" s="88" t="e">
        <f>#REF!</f>
        <v>#REF!</v>
      </c>
      <c r="F8" s="53"/>
    </row>
    <row r="9" spans="1:6" s="43" customFormat="1" ht="15.75" customHeight="1">
      <c r="A9" s="41">
        <v>2</v>
      </c>
      <c r="B9" s="42" t="s">
        <v>66</v>
      </c>
      <c r="C9" s="40" t="e">
        <f>#REF!</f>
        <v>#REF!</v>
      </c>
      <c r="D9" s="40" t="e">
        <f>C9+E9</f>
        <v>#REF!</v>
      </c>
      <c r="E9" s="88" t="e">
        <f>#REF!</f>
        <v>#REF!</v>
      </c>
      <c r="F9" s="45"/>
    </row>
    <row r="10" spans="1:6" ht="15.75" customHeight="1">
      <c r="A10" s="16" t="s">
        <v>31</v>
      </c>
      <c r="B10" s="12" t="s">
        <v>48</v>
      </c>
      <c r="C10" s="40" t="e">
        <f>#REF!</f>
        <v>#REF!</v>
      </c>
      <c r="D10" s="49" t="e">
        <f>SUM(D11:D12)</f>
        <v>#REF!</v>
      </c>
      <c r="E10" s="87" t="e">
        <f>SUM(E11:E12)</f>
        <v>#REF!</v>
      </c>
    </row>
    <row r="11" spans="1:6" s="43" customFormat="1" ht="15.75" customHeight="1">
      <c r="A11" s="41" t="s">
        <v>49</v>
      </c>
      <c r="B11" s="42" t="s">
        <v>67</v>
      </c>
      <c r="C11" s="40" t="e">
        <f>#REF!</f>
        <v>#REF!</v>
      </c>
      <c r="D11" s="40" t="e">
        <f>C11+E11</f>
        <v>#REF!</v>
      </c>
      <c r="E11" s="88" t="e">
        <f>#REF!</f>
        <v>#REF!</v>
      </c>
      <c r="F11" s="45"/>
    </row>
    <row r="12" spans="1:6" s="43" customFormat="1" ht="15.75" customHeight="1">
      <c r="A12" s="41" t="s">
        <v>44</v>
      </c>
      <c r="B12" s="42" t="s">
        <v>127</v>
      </c>
      <c r="C12" s="40" t="e">
        <f>#REF!</f>
        <v>#REF!</v>
      </c>
      <c r="D12" s="40" t="e">
        <f>C12+E12</f>
        <v>#REF!</v>
      </c>
      <c r="E12" s="88" t="e">
        <f>#REF!</f>
        <v>#REF!</v>
      </c>
      <c r="F12" s="62"/>
    </row>
    <row r="13" spans="1:6" ht="15.75" customHeight="1">
      <c r="A13" s="16" t="s">
        <v>22</v>
      </c>
      <c r="B13" s="12" t="s">
        <v>21</v>
      </c>
      <c r="C13" s="49" t="e">
        <f>SUM(C14:C19)</f>
        <v>#REF!</v>
      </c>
      <c r="D13" s="49" t="e">
        <f>SUM(D14:D19)</f>
        <v>#REF!</v>
      </c>
      <c r="E13" s="87" t="e">
        <f>SUM(E14:E19)</f>
        <v>#REF!</v>
      </c>
      <c r="F13" s="62"/>
    </row>
    <row r="14" spans="1:6" s="43" customFormat="1" ht="15.75" customHeight="1">
      <c r="A14" s="41">
        <v>1</v>
      </c>
      <c r="B14" s="42" t="s">
        <v>123</v>
      </c>
      <c r="C14" s="40" t="e">
        <f>#REF!</f>
        <v>#REF!</v>
      </c>
      <c r="D14" s="40" t="e">
        <f t="shared" ref="D14:D19" si="0">C14+E14</f>
        <v>#REF!</v>
      </c>
      <c r="E14" s="88" t="e">
        <f>#REF!</f>
        <v>#REF!</v>
      </c>
      <c r="F14" s="40"/>
    </row>
    <row r="15" spans="1:6" s="43" customFormat="1" ht="15.75" customHeight="1">
      <c r="A15" s="41" t="s">
        <v>44</v>
      </c>
      <c r="B15" s="42" t="s">
        <v>50</v>
      </c>
      <c r="C15" s="40" t="e">
        <f>#REF!</f>
        <v>#REF!</v>
      </c>
      <c r="D15" s="40" t="e">
        <f t="shared" si="0"/>
        <v>#REF!</v>
      </c>
      <c r="E15" s="88" t="e">
        <f>#REF!</f>
        <v>#REF!</v>
      </c>
      <c r="F15" s="62"/>
    </row>
    <row r="16" spans="1:6" s="43" customFormat="1" ht="15.75" customHeight="1">
      <c r="A16" s="41" t="s">
        <v>47</v>
      </c>
      <c r="B16" s="42" t="s">
        <v>143</v>
      </c>
      <c r="C16" s="40" t="e">
        <f>#REF!</f>
        <v>#REF!</v>
      </c>
      <c r="D16" s="40" t="e">
        <f>C16+E16</f>
        <v>#REF!</v>
      </c>
      <c r="E16" s="88" t="e">
        <f>#REF!</f>
        <v>#REF!</v>
      </c>
      <c r="F16" s="62"/>
    </row>
    <row r="17" spans="1:6" s="43" customFormat="1" ht="15.75" customHeight="1">
      <c r="A17" s="41" t="s">
        <v>51</v>
      </c>
      <c r="B17" s="42" t="s">
        <v>68</v>
      </c>
      <c r="C17" s="40" t="e">
        <f>#REF!</f>
        <v>#REF!</v>
      </c>
      <c r="D17" s="40" t="e">
        <f>C17+E17</f>
        <v>#REF!</v>
      </c>
      <c r="E17" s="88" t="e">
        <f>#REF!</f>
        <v>#REF!</v>
      </c>
      <c r="F17" s="62"/>
    </row>
    <row r="18" spans="1:6" s="43" customFormat="1" ht="15.75" customHeight="1">
      <c r="A18" s="41" t="s">
        <v>42</v>
      </c>
      <c r="B18" s="42" t="s">
        <v>53</v>
      </c>
      <c r="C18" s="40" t="e">
        <f>#REF!</f>
        <v>#REF!</v>
      </c>
      <c r="D18" s="40" t="e">
        <f t="shared" si="0"/>
        <v>#REF!</v>
      </c>
      <c r="E18" s="88" t="e">
        <f>#REF!</f>
        <v>#REF!</v>
      </c>
      <c r="F18" s="62"/>
    </row>
    <row r="19" spans="1:6" s="43" customFormat="1" ht="15.75" customHeight="1">
      <c r="A19" s="41" t="s">
        <v>52</v>
      </c>
      <c r="B19" s="42" t="s">
        <v>128</v>
      </c>
      <c r="C19" s="40" t="e">
        <f>#REF!</f>
        <v>#REF!</v>
      </c>
      <c r="D19" s="40" t="e">
        <f t="shared" si="0"/>
        <v>#REF!</v>
      </c>
      <c r="E19" s="88" t="e">
        <f>#REF!</f>
        <v>#REF!</v>
      </c>
      <c r="F19" s="62"/>
    </row>
    <row r="20" spans="1:6" ht="15.75" customHeight="1">
      <c r="A20" s="16" t="s">
        <v>24</v>
      </c>
      <c r="B20" s="12" t="s">
        <v>23</v>
      </c>
      <c r="C20" s="49" t="e">
        <f>SUM(C21:C22)</f>
        <v>#REF!</v>
      </c>
      <c r="D20" s="49" t="e">
        <f>SUM(D21:D22)</f>
        <v>#REF!</v>
      </c>
      <c r="E20" s="87" t="e">
        <f>SUM(E21:E22)</f>
        <v>#REF!</v>
      </c>
      <c r="F20" s="62"/>
    </row>
    <row r="21" spans="1:6" s="43" customFormat="1" ht="15.75" customHeight="1">
      <c r="A21" s="41" t="s">
        <v>49</v>
      </c>
      <c r="B21" s="42" t="s">
        <v>23</v>
      </c>
      <c r="C21" s="40" t="e">
        <f>#REF!</f>
        <v>#REF!</v>
      </c>
      <c r="D21" s="40" t="e">
        <f>C21+E21</f>
        <v>#REF!</v>
      </c>
      <c r="E21" s="88" t="e">
        <f>#REF!</f>
        <v>#REF!</v>
      </c>
      <c r="F21" s="62"/>
    </row>
    <row r="22" spans="1:6" s="43" customFormat="1" ht="15.75" customHeight="1">
      <c r="A22" s="41" t="s">
        <v>44</v>
      </c>
      <c r="B22" s="42" t="s">
        <v>114</v>
      </c>
      <c r="C22" s="40" t="e">
        <f>#REF!</f>
        <v>#REF!</v>
      </c>
      <c r="D22" s="40" t="e">
        <f>C22+E22</f>
        <v>#REF!</v>
      </c>
      <c r="E22" s="88" t="e">
        <f>#REF!</f>
        <v>#REF!</v>
      </c>
      <c r="F22" s="62"/>
    </row>
    <row r="23" spans="1:6" ht="15.75" customHeight="1">
      <c r="A23" s="16" t="s">
        <v>33</v>
      </c>
      <c r="B23" s="12" t="s">
        <v>69</v>
      </c>
      <c r="C23" s="49" t="e">
        <f>SUM(C24:C27)</f>
        <v>#REF!</v>
      </c>
      <c r="D23" s="49" t="e">
        <f>SUM(D24:D27)</f>
        <v>#REF!</v>
      </c>
      <c r="E23" s="87" t="e">
        <f>SUM(E24:E27)</f>
        <v>#REF!</v>
      </c>
      <c r="F23" s="62"/>
    </row>
    <row r="24" spans="1:6" s="43" customFormat="1" ht="15.75" customHeight="1">
      <c r="A24" s="41" t="s">
        <v>49</v>
      </c>
      <c r="B24" s="42" t="s">
        <v>70</v>
      </c>
      <c r="C24" s="40" t="e">
        <f>#REF!</f>
        <v>#REF!</v>
      </c>
      <c r="D24" s="40" t="e">
        <f>C24+E24</f>
        <v>#REF!</v>
      </c>
      <c r="E24" s="88" t="e">
        <f>#REF!</f>
        <v>#REF!</v>
      </c>
      <c r="F24" s="62"/>
    </row>
    <row r="25" spans="1:6" s="43" customFormat="1" ht="15.75" customHeight="1">
      <c r="A25" s="41" t="s">
        <v>44</v>
      </c>
      <c r="B25" s="42" t="s">
        <v>144</v>
      </c>
      <c r="C25" s="40" t="e">
        <f>#REF!</f>
        <v>#REF!</v>
      </c>
      <c r="D25" s="40" t="e">
        <f>C25+E25</f>
        <v>#REF!</v>
      </c>
      <c r="E25" s="88" t="e">
        <f>#REF!</f>
        <v>#REF!</v>
      </c>
      <c r="F25" s="62"/>
    </row>
    <row r="26" spans="1:6" s="43" customFormat="1" ht="15.75" customHeight="1">
      <c r="A26" s="41" t="s">
        <v>47</v>
      </c>
      <c r="B26" s="42" t="s">
        <v>145</v>
      </c>
      <c r="C26" s="40" t="e">
        <f>#REF!</f>
        <v>#REF!</v>
      </c>
      <c r="D26" s="40" t="e">
        <f>C26+E26</f>
        <v>#REF!</v>
      </c>
      <c r="E26" s="88" t="e">
        <f>#REF!</f>
        <v>#REF!</v>
      </c>
      <c r="F26" s="62"/>
    </row>
    <row r="27" spans="1:6" s="43" customFormat="1" ht="15.75" customHeight="1">
      <c r="A27" s="41" t="s">
        <v>51</v>
      </c>
      <c r="B27" s="42" t="s">
        <v>69</v>
      </c>
      <c r="C27" s="40" t="e">
        <f>#REF!</f>
        <v>#REF!</v>
      </c>
      <c r="D27" s="40" t="e">
        <f>C27+E27</f>
        <v>#REF!</v>
      </c>
      <c r="E27" s="88" t="e">
        <f>#REF!</f>
        <v>#REF!</v>
      </c>
      <c r="F27" s="62"/>
    </row>
    <row r="28" spans="1:6" s="66" customFormat="1" ht="15.75" customHeight="1">
      <c r="A28" s="16" t="s">
        <v>25</v>
      </c>
      <c r="B28" s="78" t="s">
        <v>71</v>
      </c>
      <c r="C28" s="49" t="e">
        <f>C29+C35+C46+C49+C54</f>
        <v>#REF!</v>
      </c>
      <c r="D28" s="49" t="e">
        <f>D29+D35+D46+D49+D54</f>
        <v>#REF!</v>
      </c>
      <c r="E28" s="87" t="e">
        <f>E29+E35+E46+E49+E54</f>
        <v>#REF!</v>
      </c>
      <c r="F28" s="62"/>
    </row>
    <row r="29" spans="1:6" ht="15.75" customHeight="1">
      <c r="A29" s="16" t="s">
        <v>26</v>
      </c>
      <c r="B29" s="12" t="s">
        <v>72</v>
      </c>
      <c r="C29" s="59" t="e">
        <f>#REF!</f>
        <v>#REF!</v>
      </c>
      <c r="D29" s="49" t="e">
        <f>SUM(D30:D34)</f>
        <v>#REF!</v>
      </c>
      <c r="E29" s="87" t="e">
        <f>SUM(E30:E34)</f>
        <v>#REF!</v>
      </c>
      <c r="F29" s="62"/>
    </row>
    <row r="30" spans="1:6" s="43" customFormat="1" ht="15.75" hidden="1" customHeight="1">
      <c r="A30" s="41" t="s">
        <v>49</v>
      </c>
      <c r="B30" s="42" t="s">
        <v>74</v>
      </c>
      <c r="C30" s="40" t="e">
        <f>#REF!</f>
        <v>#REF!</v>
      </c>
      <c r="D30" s="40" t="e">
        <f>C30+E30</f>
        <v>#REF!</v>
      </c>
      <c r="E30" s="88" t="e">
        <f>#REF!</f>
        <v>#REF!</v>
      </c>
      <c r="F30" s="62"/>
    </row>
    <row r="31" spans="1:6" s="43" customFormat="1" ht="15.75" hidden="1" customHeight="1">
      <c r="A31" s="41" t="s">
        <v>44</v>
      </c>
      <c r="B31" s="42" t="s">
        <v>146</v>
      </c>
      <c r="C31" s="40" t="e">
        <f>#REF!</f>
        <v>#REF!</v>
      </c>
      <c r="D31" s="40" t="e">
        <f>C31+E31</f>
        <v>#REF!</v>
      </c>
      <c r="E31" s="88" t="e">
        <f>#REF!</f>
        <v>#REF!</v>
      </c>
      <c r="F31" s="62"/>
    </row>
    <row r="32" spans="1:6" s="43" customFormat="1" ht="15.75" hidden="1" customHeight="1">
      <c r="A32" s="41" t="s">
        <v>47</v>
      </c>
      <c r="B32" s="42" t="s">
        <v>147</v>
      </c>
      <c r="C32" s="40" t="e">
        <f>#REF!</f>
        <v>#REF!</v>
      </c>
      <c r="D32" s="40" t="e">
        <f>C32+E32</f>
        <v>#REF!</v>
      </c>
      <c r="E32" s="88" t="e">
        <f>#REF!</f>
        <v>#REF!</v>
      </c>
      <c r="F32" s="62"/>
    </row>
    <row r="33" spans="1:6" s="43" customFormat="1" ht="15.75" hidden="1" customHeight="1">
      <c r="A33" s="41" t="s">
        <v>51</v>
      </c>
      <c r="B33" s="42" t="s">
        <v>73</v>
      </c>
      <c r="C33" s="40" t="e">
        <f>#REF!</f>
        <v>#REF!</v>
      </c>
      <c r="D33" s="40" t="e">
        <f>C33+E33</f>
        <v>#REF!</v>
      </c>
      <c r="E33" s="88" t="e">
        <f>#REF!</f>
        <v>#REF!</v>
      </c>
      <c r="F33" s="62"/>
    </row>
    <row r="34" spans="1:6" s="43" customFormat="1" ht="15.75" hidden="1" customHeight="1">
      <c r="A34" s="41" t="s">
        <v>42</v>
      </c>
      <c r="B34" s="42" t="s">
        <v>142</v>
      </c>
      <c r="C34" s="40" t="e">
        <f>#REF!</f>
        <v>#REF!</v>
      </c>
      <c r="D34" s="40" t="e">
        <f>C34+E34</f>
        <v>#REF!</v>
      </c>
      <c r="E34" s="88" t="e">
        <f>#REF!</f>
        <v>#REF!</v>
      </c>
      <c r="F34" s="62"/>
    </row>
    <row r="35" spans="1:6" s="5" customFormat="1" ht="15.75" customHeight="1">
      <c r="A35" s="14" t="s">
        <v>31</v>
      </c>
      <c r="B35" s="12" t="s">
        <v>27</v>
      </c>
      <c r="C35" s="49" t="e">
        <f>C36+C39+C42+C45</f>
        <v>#REF!</v>
      </c>
      <c r="D35" s="49" t="e">
        <f>D36+D39+D42+D45</f>
        <v>#REF!</v>
      </c>
      <c r="E35" s="87" t="e">
        <f>E36+E39+E42+E45</f>
        <v>#REF!</v>
      </c>
      <c r="F35" s="62"/>
    </row>
    <row r="36" spans="1:6" ht="15.75" customHeight="1">
      <c r="A36" s="15" t="s">
        <v>49</v>
      </c>
      <c r="B36" s="13" t="s">
        <v>75</v>
      </c>
      <c r="C36" s="40" t="e">
        <f>#REF!</f>
        <v>#REF!</v>
      </c>
      <c r="D36" s="32" t="e">
        <f>D37+D38</f>
        <v>#REF!</v>
      </c>
      <c r="E36" s="89" t="e">
        <f>E37+E38</f>
        <v>#REF!</v>
      </c>
      <c r="F36" s="62"/>
    </row>
    <row r="37" spans="1:6" s="43" customFormat="1" ht="15.75" customHeight="1">
      <c r="A37" s="41" t="s">
        <v>29</v>
      </c>
      <c r="B37" s="42" t="s">
        <v>30</v>
      </c>
      <c r="C37" s="40" t="e">
        <f>#REF!</f>
        <v>#REF!</v>
      </c>
      <c r="D37" s="40" t="e">
        <f>C37+E37</f>
        <v>#REF!</v>
      </c>
      <c r="E37" s="88" t="e">
        <f>#REF!</f>
        <v>#REF!</v>
      </c>
      <c r="F37" s="62"/>
    </row>
    <row r="38" spans="1:6" s="43" customFormat="1" ht="15.75" customHeight="1">
      <c r="A38" s="41" t="s">
        <v>29</v>
      </c>
      <c r="B38" s="42" t="s">
        <v>129</v>
      </c>
      <c r="C38" s="40" t="e">
        <f>#REF!</f>
        <v>#REF!</v>
      </c>
      <c r="D38" s="40" t="e">
        <f>C38+E38</f>
        <v>#REF!</v>
      </c>
      <c r="E38" s="88" t="e">
        <f>#REF!</f>
        <v>#REF!</v>
      </c>
      <c r="F38" s="62"/>
    </row>
    <row r="39" spans="1:6" ht="15.75" customHeight="1">
      <c r="A39" s="17">
        <v>2</v>
      </c>
      <c r="B39" s="13" t="s">
        <v>54</v>
      </c>
      <c r="C39" s="32" t="e">
        <f>C40+C41</f>
        <v>#REF!</v>
      </c>
      <c r="D39" s="32" t="e">
        <f>D40+D41</f>
        <v>#REF!</v>
      </c>
      <c r="E39" s="89" t="e">
        <f>E40+E41</f>
        <v>#REF!</v>
      </c>
      <c r="F39" s="62"/>
    </row>
    <row r="40" spans="1:6" s="43" customFormat="1" ht="15.75" customHeight="1">
      <c r="A40" s="41" t="s">
        <v>29</v>
      </c>
      <c r="B40" s="42" t="s">
        <v>30</v>
      </c>
      <c r="C40" s="40" t="e">
        <f>#REF!</f>
        <v>#REF!</v>
      </c>
      <c r="D40" s="40" t="e">
        <f>C40+E40</f>
        <v>#REF!</v>
      </c>
      <c r="E40" s="88" t="e">
        <f>#REF!</f>
        <v>#REF!</v>
      </c>
      <c r="F40" s="62"/>
    </row>
    <row r="41" spans="1:6" s="43" customFormat="1" ht="15.75" customHeight="1">
      <c r="A41" s="41" t="s">
        <v>29</v>
      </c>
      <c r="B41" s="42" t="s">
        <v>129</v>
      </c>
      <c r="C41" s="40" t="e">
        <f>#REF!</f>
        <v>#REF!</v>
      </c>
      <c r="D41" s="40" t="e">
        <f>C41+E41</f>
        <v>#REF!</v>
      </c>
      <c r="E41" s="88" t="e">
        <f>#REF!</f>
        <v>#REF!</v>
      </c>
      <c r="F41" s="62"/>
    </row>
    <row r="42" spans="1:6" ht="15.75" customHeight="1">
      <c r="A42" s="17">
        <v>3</v>
      </c>
      <c r="B42" s="13" t="s">
        <v>55</v>
      </c>
      <c r="C42" s="32" t="e">
        <f>C43+C44</f>
        <v>#REF!</v>
      </c>
      <c r="D42" s="32" t="e">
        <f>D43+D44</f>
        <v>#REF!</v>
      </c>
      <c r="E42" s="89" t="e">
        <f>E43+E44</f>
        <v>#REF!</v>
      </c>
      <c r="F42" s="62"/>
    </row>
    <row r="43" spans="1:6" s="43" customFormat="1" ht="15.75" customHeight="1">
      <c r="A43" s="41" t="s">
        <v>189</v>
      </c>
      <c r="B43" s="42" t="s">
        <v>30</v>
      </c>
      <c r="C43" s="40" t="e">
        <f>#REF!</f>
        <v>#REF!</v>
      </c>
      <c r="D43" s="40" t="e">
        <f>C43+E43</f>
        <v>#REF!</v>
      </c>
      <c r="E43" s="88" t="e">
        <f>#REF!</f>
        <v>#REF!</v>
      </c>
      <c r="F43" s="62"/>
    </row>
    <row r="44" spans="1:6" s="43" customFormat="1" ht="15.75" customHeight="1">
      <c r="A44" s="41" t="s">
        <v>29</v>
      </c>
      <c r="B44" s="42" t="s">
        <v>129</v>
      </c>
      <c r="C44" s="40" t="e">
        <f>#REF!</f>
        <v>#REF!</v>
      </c>
      <c r="D44" s="40" t="e">
        <f>C44+E44</f>
        <v>#REF!</v>
      </c>
      <c r="E44" s="88" t="e">
        <f>#REF!</f>
        <v>#REF!</v>
      </c>
      <c r="F44" s="62"/>
    </row>
    <row r="45" spans="1:6" s="43" customFormat="1" ht="15.75" customHeight="1">
      <c r="A45" s="15" t="s">
        <v>51</v>
      </c>
      <c r="B45" s="13" t="s">
        <v>32</v>
      </c>
      <c r="C45" s="40" t="e">
        <f>#REF!</f>
        <v>#REF!</v>
      </c>
      <c r="D45" s="40" t="e">
        <f>C45+E45</f>
        <v>#REF!</v>
      </c>
      <c r="E45" s="88" t="e">
        <f>#REF!</f>
        <v>#REF!</v>
      </c>
      <c r="F45" s="62"/>
    </row>
    <row r="46" spans="1:6" s="5" customFormat="1" ht="15.75" customHeight="1">
      <c r="A46" s="14" t="s">
        <v>22</v>
      </c>
      <c r="B46" s="12" t="s">
        <v>76</v>
      </c>
      <c r="C46" s="49" t="e">
        <f>SUM(C47:C48)</f>
        <v>#REF!</v>
      </c>
      <c r="D46" s="49" t="e">
        <f>SUM(D47:D48)</f>
        <v>#REF!</v>
      </c>
      <c r="E46" s="87" t="e">
        <f>SUM(E47:E48)</f>
        <v>#REF!</v>
      </c>
      <c r="F46" s="62"/>
    </row>
    <row r="47" spans="1:6" s="43" customFormat="1" ht="15.75" hidden="1" customHeight="1">
      <c r="A47" s="41" t="s">
        <v>29</v>
      </c>
      <c r="B47" s="42" t="s">
        <v>30</v>
      </c>
      <c r="C47" s="40" t="e">
        <f>#REF!</f>
        <v>#REF!</v>
      </c>
      <c r="D47" s="40" t="e">
        <f>C47+E47</f>
        <v>#REF!</v>
      </c>
      <c r="E47" s="88" t="e">
        <f>#REF!</f>
        <v>#REF!</v>
      </c>
      <c r="F47" s="62"/>
    </row>
    <row r="48" spans="1:6" s="43" customFormat="1" ht="15.75" hidden="1" customHeight="1">
      <c r="A48" s="41" t="s">
        <v>29</v>
      </c>
      <c r="B48" s="42" t="s">
        <v>129</v>
      </c>
      <c r="C48" s="40" t="e">
        <f>#REF!</f>
        <v>#REF!</v>
      </c>
      <c r="D48" s="40" t="e">
        <f>C48+E48</f>
        <v>#REF!</v>
      </c>
      <c r="E48" s="88" t="e">
        <f>#REF!</f>
        <v>#REF!</v>
      </c>
      <c r="F48" s="62"/>
    </row>
    <row r="49" spans="1:7" s="5" customFormat="1" ht="15.75" customHeight="1">
      <c r="A49" s="14" t="s">
        <v>24</v>
      </c>
      <c r="B49" s="12" t="s">
        <v>124</v>
      </c>
      <c r="C49" s="49" t="e">
        <f>SUM(C50:C53)</f>
        <v>#REF!</v>
      </c>
      <c r="D49" s="49" t="e">
        <f>SUM(D50:D53)</f>
        <v>#REF!</v>
      </c>
      <c r="E49" s="87" t="e">
        <f>SUM(E50:E53)</f>
        <v>#REF!</v>
      </c>
      <c r="F49" s="62"/>
    </row>
    <row r="50" spans="1:7" s="43" customFormat="1" ht="15.75" customHeight="1">
      <c r="A50" s="41" t="s">
        <v>49</v>
      </c>
      <c r="B50" s="42" t="s">
        <v>77</v>
      </c>
      <c r="C50" s="40" t="e">
        <f>#REF!</f>
        <v>#REF!</v>
      </c>
      <c r="D50" s="40" t="e">
        <f>C50+E50</f>
        <v>#REF!</v>
      </c>
      <c r="E50" s="88" t="e">
        <f>#REF!</f>
        <v>#REF!</v>
      </c>
      <c r="F50" s="62"/>
    </row>
    <row r="51" spans="1:7" s="43" customFormat="1" ht="15.75" customHeight="1">
      <c r="A51" s="41" t="s">
        <v>44</v>
      </c>
      <c r="B51" s="42" t="s">
        <v>78</v>
      </c>
      <c r="C51" s="40" t="e">
        <f>#REF!</f>
        <v>#REF!</v>
      </c>
      <c r="D51" s="40" t="e">
        <f>C51+E51</f>
        <v>#REF!</v>
      </c>
      <c r="E51" s="88" t="e">
        <f>#REF!</f>
        <v>#REF!</v>
      </c>
      <c r="F51" s="62"/>
    </row>
    <row r="52" spans="1:7" s="43" customFormat="1" ht="15.75" customHeight="1">
      <c r="A52" s="41" t="s">
        <v>47</v>
      </c>
      <c r="B52" s="42" t="s">
        <v>56</v>
      </c>
      <c r="C52" s="40" t="e">
        <f>#REF!</f>
        <v>#REF!</v>
      </c>
      <c r="D52" s="40" t="e">
        <f>C52+E52</f>
        <v>#REF!</v>
      </c>
      <c r="E52" s="88" t="e">
        <f>#REF!</f>
        <v>#REF!</v>
      </c>
      <c r="F52" s="62"/>
      <c r="G52" s="48"/>
    </row>
    <row r="53" spans="1:7" s="43" customFormat="1" ht="15.75" customHeight="1">
      <c r="A53" s="41" t="s">
        <v>51</v>
      </c>
      <c r="B53" s="42" t="s">
        <v>130</v>
      </c>
      <c r="C53" s="40" t="e">
        <f>#REF!</f>
        <v>#REF!</v>
      </c>
      <c r="D53" s="40" t="e">
        <f>C53+E53</f>
        <v>#REF!</v>
      </c>
      <c r="E53" s="88" t="e">
        <f>#REF!</f>
        <v>#REF!</v>
      </c>
      <c r="F53" s="62"/>
    </row>
    <row r="54" spans="1:7" s="5" customFormat="1" ht="15.75" customHeight="1">
      <c r="A54" s="14" t="s">
        <v>33</v>
      </c>
      <c r="B54" s="12" t="s">
        <v>79</v>
      </c>
      <c r="C54" s="49" t="e">
        <f>SUM(C55:C57)</f>
        <v>#REF!</v>
      </c>
      <c r="D54" s="49" t="e">
        <f>SUM(D55:D57)</f>
        <v>#REF!</v>
      </c>
      <c r="E54" s="87" t="e">
        <f>SUM(E55:E57)</f>
        <v>#REF!</v>
      </c>
      <c r="F54" s="62"/>
    </row>
    <row r="55" spans="1:7" s="43" customFormat="1" ht="15.75" customHeight="1">
      <c r="A55" s="41" t="s">
        <v>49</v>
      </c>
      <c r="B55" s="42" t="s">
        <v>34</v>
      </c>
      <c r="C55" s="40" t="e">
        <f>#REF!</f>
        <v>#REF!</v>
      </c>
      <c r="D55" s="40" t="e">
        <f>C55+E55</f>
        <v>#REF!</v>
      </c>
      <c r="E55" s="88" t="e">
        <f>#REF!</f>
        <v>#REF!</v>
      </c>
      <c r="F55" s="62"/>
    </row>
    <row r="56" spans="1:7" s="43" customFormat="1" ht="15.75" customHeight="1">
      <c r="A56" s="41" t="s">
        <v>44</v>
      </c>
      <c r="B56" s="42" t="s">
        <v>80</v>
      </c>
      <c r="C56" s="40" t="e">
        <f>#REF!</f>
        <v>#REF!</v>
      </c>
      <c r="D56" s="40" t="e">
        <f>C56+E56</f>
        <v>#REF!</v>
      </c>
      <c r="E56" s="88" t="e">
        <f>#REF!</f>
        <v>#REF!</v>
      </c>
      <c r="F56" s="62"/>
    </row>
    <row r="57" spans="1:7" s="43" customFormat="1" ht="15.75" customHeight="1">
      <c r="A57" s="58" t="s">
        <v>47</v>
      </c>
      <c r="B57" s="13" t="s">
        <v>79</v>
      </c>
      <c r="C57" s="40" t="e">
        <f>#REF!</f>
        <v>#REF!</v>
      </c>
      <c r="D57" s="40" t="e">
        <f>C57+E57</f>
        <v>#REF!</v>
      </c>
      <c r="E57" s="88" t="e">
        <f>#REF!</f>
        <v>#REF!</v>
      </c>
      <c r="F57" s="63"/>
    </row>
    <row r="58" spans="1:7" ht="19.5" customHeight="1">
      <c r="A58" s="2"/>
      <c r="B58" s="11" t="s">
        <v>35</v>
      </c>
      <c r="C58" s="46" t="e">
        <f>C28+C6</f>
        <v>#REF!</v>
      </c>
      <c r="D58" s="46" t="e">
        <f>D28+D6</f>
        <v>#REF!</v>
      </c>
      <c r="E58" s="86" t="e">
        <f>E28+E6</f>
        <v>#REF!</v>
      </c>
      <c r="F58" s="62"/>
    </row>
    <row r="59" spans="1:7" ht="15.75" customHeight="1">
      <c r="A59" s="48"/>
      <c r="B59" s="48"/>
      <c r="C59" s="96"/>
      <c r="D59" s="96"/>
      <c r="E59" s="97"/>
      <c r="F59" s="62"/>
    </row>
    <row r="60" spans="1:7" ht="10.5" customHeight="1">
      <c r="A60" s="48"/>
      <c r="B60" s="48"/>
      <c r="C60" s="96"/>
      <c r="D60" s="96"/>
      <c r="E60" s="97"/>
      <c r="F60" s="62"/>
    </row>
    <row r="61" spans="1:7" ht="24.75" customHeight="1">
      <c r="A61" s="2" t="s">
        <v>16</v>
      </c>
      <c r="B61" s="11" t="s">
        <v>36</v>
      </c>
      <c r="C61" s="46" t="s">
        <v>121</v>
      </c>
      <c r="D61" s="46" t="s">
        <v>116</v>
      </c>
      <c r="E61" s="86" t="s">
        <v>97</v>
      </c>
      <c r="F61" s="62"/>
    </row>
    <row r="62" spans="1:7" ht="15.75" customHeight="1">
      <c r="A62" s="80" t="s">
        <v>18</v>
      </c>
      <c r="B62" s="81" t="s">
        <v>37</v>
      </c>
      <c r="C62" s="49" t="e">
        <f>C63+C74</f>
        <v>#REF!</v>
      </c>
      <c r="D62" s="49" t="e">
        <f>D63+D74</f>
        <v>#REF!</v>
      </c>
      <c r="E62" s="87" t="e">
        <f>E63+E74</f>
        <v>#REF!</v>
      </c>
      <c r="F62" s="62"/>
    </row>
    <row r="63" spans="1:7" ht="15.75" customHeight="1">
      <c r="A63" s="16" t="s">
        <v>26</v>
      </c>
      <c r="B63" s="12" t="s">
        <v>38</v>
      </c>
      <c r="C63" s="49" t="e">
        <f>SUM(C64:C73)</f>
        <v>#REF!</v>
      </c>
      <c r="D63" s="49" t="e">
        <f>SUM(D64:D73)</f>
        <v>#REF!</v>
      </c>
      <c r="E63" s="87" t="e">
        <f>SUM(E64:E73)</f>
        <v>#REF!</v>
      </c>
      <c r="F63" s="64"/>
    </row>
    <row r="64" spans="1:7" s="43" customFormat="1" ht="15.75" customHeight="1">
      <c r="A64" s="41" t="s">
        <v>49</v>
      </c>
      <c r="B64" s="42" t="s">
        <v>81</v>
      </c>
      <c r="C64" s="40" t="e">
        <f>#REF!</f>
        <v>#REF!</v>
      </c>
      <c r="D64" s="40" t="e">
        <f>C64+E64</f>
        <v>#REF!</v>
      </c>
      <c r="E64" s="88" t="e">
        <f>#REF!</f>
        <v>#REF!</v>
      </c>
      <c r="F64" s="62"/>
    </row>
    <row r="65" spans="1:6" s="43" customFormat="1" ht="15.75" customHeight="1">
      <c r="A65" s="41" t="s">
        <v>44</v>
      </c>
      <c r="B65" s="42" t="s">
        <v>57</v>
      </c>
      <c r="C65" s="40" t="e">
        <f>#REF!</f>
        <v>#REF!</v>
      </c>
      <c r="D65" s="40" t="e">
        <f t="shared" ref="D65:D72" si="1">C65+E65</f>
        <v>#REF!</v>
      </c>
      <c r="E65" s="88" t="e">
        <f>#REF!</f>
        <v>#REF!</v>
      </c>
      <c r="F65" s="62"/>
    </row>
    <row r="66" spans="1:6" s="43" customFormat="1" ht="15.75" customHeight="1">
      <c r="A66" s="41" t="s">
        <v>47</v>
      </c>
      <c r="B66" s="42" t="s">
        <v>39</v>
      </c>
      <c r="C66" s="40" t="e">
        <f>#REF!</f>
        <v>#REF!</v>
      </c>
      <c r="D66" s="40" t="e">
        <f t="shared" si="1"/>
        <v>#REF!</v>
      </c>
      <c r="E66" s="88" t="e">
        <f>#REF!</f>
        <v>#REF!</v>
      </c>
      <c r="F66" s="62"/>
    </row>
    <row r="67" spans="1:6" s="43" customFormat="1" ht="15.75" customHeight="1">
      <c r="A67" s="41" t="s">
        <v>51</v>
      </c>
      <c r="B67" s="42" t="s">
        <v>40</v>
      </c>
      <c r="C67" s="40" t="e">
        <f>#REF!</f>
        <v>#REF!</v>
      </c>
      <c r="D67" s="40" t="e">
        <f t="shared" si="1"/>
        <v>#REF!</v>
      </c>
      <c r="E67" s="88" t="e">
        <f>#REF!</f>
        <v>#REF!</v>
      </c>
      <c r="F67" s="62"/>
    </row>
    <row r="68" spans="1:6" s="43" customFormat="1" ht="15.75" customHeight="1">
      <c r="A68" s="41" t="s">
        <v>42</v>
      </c>
      <c r="B68" s="42" t="s">
        <v>148</v>
      </c>
      <c r="C68" s="40" t="e">
        <f>#REF!</f>
        <v>#REF!</v>
      </c>
      <c r="D68" s="40" t="e">
        <f t="shared" si="1"/>
        <v>#REF!</v>
      </c>
      <c r="E68" s="88" t="e">
        <f>#REF!</f>
        <v>#REF!</v>
      </c>
      <c r="F68" s="62"/>
    </row>
    <row r="69" spans="1:6" s="43" customFormat="1" ht="15.75" customHeight="1">
      <c r="A69" s="41" t="s">
        <v>52</v>
      </c>
      <c r="B69" s="42" t="s">
        <v>41</v>
      </c>
      <c r="C69" s="40" t="e">
        <f>#REF!</f>
        <v>#REF!</v>
      </c>
      <c r="D69" s="40" t="e">
        <f t="shared" si="1"/>
        <v>#REF!</v>
      </c>
      <c r="E69" s="88" t="e">
        <f>#REF!</f>
        <v>#REF!</v>
      </c>
      <c r="F69" s="62"/>
    </row>
    <row r="70" spans="1:6" s="43" customFormat="1" ht="15.75" customHeight="1">
      <c r="A70" s="41" t="s">
        <v>28</v>
      </c>
      <c r="B70" s="42" t="s">
        <v>149</v>
      </c>
      <c r="C70" s="40" t="e">
        <f>#REF!</f>
        <v>#REF!</v>
      </c>
      <c r="D70" s="40" t="e">
        <f t="shared" si="1"/>
        <v>#REF!</v>
      </c>
      <c r="E70" s="88" t="e">
        <f>#REF!</f>
        <v>#REF!</v>
      </c>
      <c r="F70" s="62"/>
    </row>
    <row r="71" spans="1:6" s="43" customFormat="1" ht="15.75" customHeight="1">
      <c r="A71" s="41" t="s">
        <v>43</v>
      </c>
      <c r="B71" s="42" t="s">
        <v>82</v>
      </c>
      <c r="C71" s="40" t="e">
        <f>#REF!</f>
        <v>#REF!</v>
      </c>
      <c r="D71" s="40" t="e">
        <f t="shared" si="1"/>
        <v>#REF!</v>
      </c>
      <c r="E71" s="88" t="e">
        <f>#REF!</f>
        <v>#REF!</v>
      </c>
      <c r="F71" s="62"/>
    </row>
    <row r="72" spans="1:6" s="43" customFormat="1" ht="15.75" customHeight="1">
      <c r="A72" s="41" t="s">
        <v>83</v>
      </c>
      <c r="B72" s="42" t="s">
        <v>150</v>
      </c>
      <c r="C72" s="40" t="e">
        <f>#REF!</f>
        <v>#REF!</v>
      </c>
      <c r="D72" s="40" t="e">
        <f t="shared" si="1"/>
        <v>#REF!</v>
      </c>
      <c r="E72" s="88" t="e">
        <f>#REF!</f>
        <v>#REF!</v>
      </c>
      <c r="F72" s="62"/>
    </row>
    <row r="73" spans="1:6" s="43" customFormat="1" ht="15.75" customHeight="1">
      <c r="A73" s="41" t="s">
        <v>64</v>
      </c>
      <c r="B73" s="42" t="s">
        <v>151</v>
      </c>
      <c r="C73" s="40" t="e">
        <f>#REF!</f>
        <v>#REF!</v>
      </c>
      <c r="D73" s="40"/>
      <c r="E73" s="88" t="e">
        <f>#REF!</f>
        <v>#REF!</v>
      </c>
      <c r="F73" s="62"/>
    </row>
    <row r="74" spans="1:6" ht="15.75" customHeight="1">
      <c r="A74" s="16" t="s">
        <v>31</v>
      </c>
      <c r="B74" s="12" t="s">
        <v>58</v>
      </c>
      <c r="C74" s="49" t="e">
        <f>SUM(C75:C81)</f>
        <v>#REF!</v>
      </c>
      <c r="D74" s="49" t="e">
        <f>SUM(D75:D81)</f>
        <v>#REF!</v>
      </c>
      <c r="E74" s="87" t="e">
        <f>SUM(E75:E81)</f>
        <v>#REF!</v>
      </c>
      <c r="F74" s="62"/>
    </row>
    <row r="75" spans="1:6" s="43" customFormat="1" ht="15.75" customHeight="1">
      <c r="A75" s="41" t="s">
        <v>49</v>
      </c>
      <c r="B75" s="42" t="s">
        <v>84</v>
      </c>
      <c r="C75" s="40" t="e">
        <f>#REF!</f>
        <v>#REF!</v>
      </c>
      <c r="D75" s="40" t="e">
        <f t="shared" ref="D75:D81" si="2">C75+E75</f>
        <v>#REF!</v>
      </c>
      <c r="E75" s="88" t="e">
        <f>#REF!</f>
        <v>#REF!</v>
      </c>
      <c r="F75" s="62"/>
    </row>
    <row r="76" spans="1:6" s="43" customFormat="1" ht="15.75" customHeight="1">
      <c r="A76" s="41" t="s">
        <v>44</v>
      </c>
      <c r="B76" s="42" t="s">
        <v>85</v>
      </c>
      <c r="C76" s="40" t="e">
        <f>#REF!</f>
        <v>#REF!</v>
      </c>
      <c r="D76" s="40" t="e">
        <f t="shared" si="2"/>
        <v>#REF!</v>
      </c>
      <c r="E76" s="88" t="e">
        <f>#REF!</f>
        <v>#REF!</v>
      </c>
      <c r="F76" s="62"/>
    </row>
    <row r="77" spans="1:6" s="43" customFormat="1" ht="15.75" customHeight="1">
      <c r="A77" s="41" t="s">
        <v>47</v>
      </c>
      <c r="B77" s="42" t="s">
        <v>125</v>
      </c>
      <c r="C77" s="40" t="e">
        <f>#REF!</f>
        <v>#REF!</v>
      </c>
      <c r="D77" s="40" t="e">
        <f t="shared" si="2"/>
        <v>#REF!</v>
      </c>
      <c r="E77" s="88" t="e">
        <f>#REF!</f>
        <v>#REF!</v>
      </c>
      <c r="F77" s="62"/>
    </row>
    <row r="78" spans="1:6" s="43" customFormat="1" ht="15.75" customHeight="1">
      <c r="A78" s="41" t="s">
        <v>51</v>
      </c>
      <c r="B78" s="42" t="s">
        <v>86</v>
      </c>
      <c r="C78" s="40" t="e">
        <f>#REF!</f>
        <v>#REF!</v>
      </c>
      <c r="D78" s="40" t="e">
        <f t="shared" si="2"/>
        <v>#REF!</v>
      </c>
      <c r="E78" s="88" t="e">
        <f>#REF!</f>
        <v>#REF!</v>
      </c>
      <c r="F78" s="62"/>
    </row>
    <row r="79" spans="1:6" s="43" customFormat="1" ht="15.75" customHeight="1">
      <c r="A79" s="41" t="s">
        <v>42</v>
      </c>
      <c r="B79" s="42" t="s">
        <v>87</v>
      </c>
      <c r="C79" s="40" t="e">
        <f>#REF!</f>
        <v>#REF!</v>
      </c>
      <c r="D79" s="40" t="e">
        <f t="shared" si="2"/>
        <v>#REF!</v>
      </c>
      <c r="E79" s="88" t="e">
        <f>#REF!</f>
        <v>#REF!</v>
      </c>
      <c r="F79" s="62"/>
    </row>
    <row r="80" spans="1:6" s="43" customFormat="1" ht="15.75" customHeight="1">
      <c r="A80" s="41" t="s">
        <v>52</v>
      </c>
      <c r="B80" s="42" t="s">
        <v>152</v>
      </c>
      <c r="C80" s="40" t="e">
        <f>#REF!</f>
        <v>#REF!</v>
      </c>
      <c r="D80" s="40" t="e">
        <f t="shared" si="2"/>
        <v>#REF!</v>
      </c>
      <c r="E80" s="88" t="e">
        <f>#REF!</f>
        <v>#REF!</v>
      </c>
      <c r="F80" s="62"/>
    </row>
    <row r="81" spans="1:6" s="43" customFormat="1" ht="15.75" customHeight="1">
      <c r="A81" s="41" t="s">
        <v>28</v>
      </c>
      <c r="B81" s="42" t="s">
        <v>154</v>
      </c>
      <c r="C81" s="40" t="e">
        <f>#REF!</f>
        <v>#REF!</v>
      </c>
      <c r="D81" s="40" t="e">
        <f t="shared" si="2"/>
        <v>#REF!</v>
      </c>
      <c r="E81" s="88" t="e">
        <f>#REF!</f>
        <v>#REF!</v>
      </c>
      <c r="F81" s="62"/>
    </row>
    <row r="82" spans="1:6" s="79" customFormat="1" ht="15.75" customHeight="1">
      <c r="A82" s="82" t="s">
        <v>25</v>
      </c>
      <c r="B82" s="83" t="s">
        <v>126</v>
      </c>
      <c r="C82" s="49" t="e">
        <f>C83+C95</f>
        <v>#REF!</v>
      </c>
      <c r="D82" s="49" t="e">
        <f>D83+D95</f>
        <v>#REF!</v>
      </c>
      <c r="E82" s="87" t="e">
        <f>E83+E95</f>
        <v>#REF!</v>
      </c>
      <c r="F82" s="62"/>
    </row>
    <row r="83" spans="1:6" s="5" customFormat="1" ht="15.75" customHeight="1">
      <c r="A83" s="14" t="s">
        <v>26</v>
      </c>
      <c r="B83" s="12" t="s">
        <v>88</v>
      </c>
      <c r="C83" s="49" t="e">
        <f>SUM(C84:C94)</f>
        <v>#REF!</v>
      </c>
      <c r="D83" s="49" t="e">
        <f>SUM(D84:D94)</f>
        <v>#REF!</v>
      </c>
      <c r="E83" s="87" t="e">
        <f>SUM(E84:E94)</f>
        <v>#REF!</v>
      </c>
      <c r="F83" s="62"/>
    </row>
    <row r="84" spans="1:6" s="43" customFormat="1" ht="15.75" customHeight="1">
      <c r="A84" s="41" t="s">
        <v>49</v>
      </c>
      <c r="B84" s="42" t="s">
        <v>89</v>
      </c>
      <c r="C84" s="40" t="e">
        <f>#REF!</f>
        <v>#REF!</v>
      </c>
      <c r="D84" s="40" t="e">
        <f t="shared" ref="D84:D98" si="3">C84+E84</f>
        <v>#REF!</v>
      </c>
      <c r="E84" s="88" t="e">
        <f>#REF!</f>
        <v>#REF!</v>
      </c>
      <c r="F84" s="62"/>
    </row>
    <row r="85" spans="1:6" s="43" customFormat="1" ht="15.75" customHeight="1">
      <c r="A85" s="41" t="s">
        <v>44</v>
      </c>
      <c r="B85" s="42" t="s">
        <v>90</v>
      </c>
      <c r="C85" s="40" t="e">
        <f>#REF!</f>
        <v>#REF!</v>
      </c>
      <c r="D85" s="40" t="e">
        <f t="shared" si="3"/>
        <v>#REF!</v>
      </c>
      <c r="E85" s="88" t="e">
        <f>#REF!</f>
        <v>#REF!</v>
      </c>
      <c r="F85" s="62"/>
    </row>
    <row r="86" spans="1:6" s="43" customFormat="1" ht="15.75" customHeight="1">
      <c r="A86" s="41" t="s">
        <v>47</v>
      </c>
      <c r="B86" s="42" t="s">
        <v>153</v>
      </c>
      <c r="C86" s="40" t="e">
        <f>#REF!</f>
        <v>#REF!</v>
      </c>
      <c r="D86" s="40" t="e">
        <f t="shared" si="3"/>
        <v>#REF!</v>
      </c>
      <c r="E86" s="88" t="e">
        <f>#REF!</f>
        <v>#REF!</v>
      </c>
      <c r="F86" s="62"/>
    </row>
    <row r="87" spans="1:6" s="43" customFormat="1" ht="15.75" customHeight="1">
      <c r="A87" s="41" t="s">
        <v>47</v>
      </c>
      <c r="B87" s="42" t="s">
        <v>91</v>
      </c>
      <c r="C87" s="40" t="e">
        <f>#REF!</f>
        <v>#REF!</v>
      </c>
      <c r="D87" s="40" t="e">
        <f t="shared" si="3"/>
        <v>#REF!</v>
      </c>
      <c r="E87" s="88" t="e">
        <f>#REF!</f>
        <v>#REF!</v>
      </c>
      <c r="F87" s="62"/>
    </row>
    <row r="88" spans="1:6" s="43" customFormat="1" ht="15.75" customHeight="1">
      <c r="A88" s="41" t="s">
        <v>51</v>
      </c>
      <c r="B88" s="42" t="s">
        <v>92</v>
      </c>
      <c r="C88" s="40" t="e">
        <f>#REF!</f>
        <v>#REF!</v>
      </c>
      <c r="D88" s="40" t="e">
        <f t="shared" si="3"/>
        <v>#REF!</v>
      </c>
      <c r="E88" s="88" t="e">
        <f>#REF!</f>
        <v>#REF!</v>
      </c>
      <c r="F88" s="62"/>
    </row>
    <row r="89" spans="1:6" s="43" customFormat="1" ht="15.75" customHeight="1">
      <c r="A89" s="41" t="s">
        <v>42</v>
      </c>
      <c r="B89" s="42" t="s">
        <v>61</v>
      </c>
      <c r="C89" s="40" t="e">
        <f>#REF!</f>
        <v>#REF!</v>
      </c>
      <c r="D89" s="40" t="e">
        <f t="shared" si="3"/>
        <v>#REF!</v>
      </c>
      <c r="E89" s="88" t="e">
        <f>#REF!</f>
        <v>#REF!</v>
      </c>
      <c r="F89" s="62"/>
    </row>
    <row r="90" spans="1:6" s="43" customFormat="1" ht="15.75" customHeight="1">
      <c r="A90" s="41" t="s">
        <v>52</v>
      </c>
      <c r="B90" s="42" t="s">
        <v>59</v>
      </c>
      <c r="C90" s="40" t="e">
        <f>#REF!</f>
        <v>#REF!</v>
      </c>
      <c r="D90" s="40" t="e">
        <f t="shared" si="3"/>
        <v>#REF!</v>
      </c>
      <c r="E90" s="88" t="e">
        <f>#REF!</f>
        <v>#REF!</v>
      </c>
      <c r="F90" s="62">
        <v>11244071</v>
      </c>
    </row>
    <row r="91" spans="1:6" s="43" customFormat="1" ht="15.75" customHeight="1">
      <c r="A91" s="41" t="s">
        <v>28</v>
      </c>
      <c r="B91" s="42" t="s">
        <v>60</v>
      </c>
      <c r="C91" s="40" t="e">
        <f>#REF!</f>
        <v>#REF!</v>
      </c>
      <c r="D91" s="40" t="e">
        <f t="shared" si="3"/>
        <v>#REF!</v>
      </c>
      <c r="E91" s="88" t="e">
        <f>#REF!</f>
        <v>#REF!</v>
      </c>
      <c r="F91" s="62">
        <v>21832655</v>
      </c>
    </row>
    <row r="92" spans="1:6" s="43" customFormat="1" ht="15.75" customHeight="1">
      <c r="A92" s="41" t="s">
        <v>43</v>
      </c>
      <c r="B92" s="42" t="s">
        <v>93</v>
      </c>
      <c r="C92" s="40" t="e">
        <f>#REF!</f>
        <v>#REF!</v>
      </c>
      <c r="D92" s="40" t="e">
        <f t="shared" si="3"/>
        <v>#REF!</v>
      </c>
      <c r="E92" s="88" t="e">
        <f>#REF!</f>
        <v>#REF!</v>
      </c>
      <c r="F92" s="62"/>
    </row>
    <row r="93" spans="1:6" s="43" customFormat="1" ht="15.75" customHeight="1">
      <c r="A93" s="41" t="s">
        <v>83</v>
      </c>
      <c r="B93" s="42" t="s">
        <v>45</v>
      </c>
      <c r="C93" s="40" t="e">
        <f>#REF!</f>
        <v>#REF!</v>
      </c>
      <c r="D93" s="40" t="e">
        <f t="shared" si="3"/>
        <v>#REF!</v>
      </c>
      <c r="E93" s="88" t="e">
        <f>#REF!</f>
        <v>#REF!</v>
      </c>
      <c r="F93" s="62"/>
    </row>
    <row r="94" spans="1:6" s="43" customFormat="1" ht="15.75" customHeight="1">
      <c r="A94" s="41" t="s">
        <v>64</v>
      </c>
      <c r="B94" s="42" t="s">
        <v>115</v>
      </c>
      <c r="C94" s="40" t="e">
        <f>#REF!</f>
        <v>#REF!</v>
      </c>
      <c r="D94" s="40" t="e">
        <f t="shared" si="3"/>
        <v>#REF!</v>
      </c>
      <c r="E94" s="88" t="e">
        <f>#REF!</f>
        <v>#REF!</v>
      </c>
      <c r="F94" s="62"/>
    </row>
    <row r="95" spans="1:6" ht="15.75" customHeight="1">
      <c r="A95" s="14" t="s">
        <v>31</v>
      </c>
      <c r="B95" s="12" t="s">
        <v>65</v>
      </c>
      <c r="C95" s="49" t="e">
        <f>SUM(C96:C98)</f>
        <v>#REF!</v>
      </c>
      <c r="D95" s="49" t="e">
        <f>SUM(D96:D98)</f>
        <v>#REF!</v>
      </c>
      <c r="E95" s="87" t="e">
        <f>SUM(E96:E98)</f>
        <v>#REF!</v>
      </c>
      <c r="F95" s="62"/>
    </row>
    <row r="96" spans="1:6" s="43" customFormat="1" ht="15.75" customHeight="1">
      <c r="A96" s="41" t="s">
        <v>49</v>
      </c>
      <c r="B96" s="42" t="s">
        <v>94</v>
      </c>
      <c r="C96" s="40" t="e">
        <f>#REF!</f>
        <v>#REF!</v>
      </c>
      <c r="D96" s="40" t="e">
        <f t="shared" si="3"/>
        <v>#REF!</v>
      </c>
      <c r="E96" s="88" t="e">
        <f>#REF!</f>
        <v>#REF!</v>
      </c>
      <c r="F96" s="62"/>
    </row>
    <row r="97" spans="1:6" s="43" customFormat="1" ht="15.75" customHeight="1">
      <c r="A97" s="41" t="s">
        <v>44</v>
      </c>
      <c r="B97" s="42" t="s">
        <v>95</v>
      </c>
      <c r="C97" s="40" t="e">
        <f>#REF!</f>
        <v>#REF!</v>
      </c>
      <c r="D97" s="40" t="e">
        <f t="shared" si="3"/>
        <v>#REF!</v>
      </c>
      <c r="E97" s="88" t="e">
        <f>#REF!</f>
        <v>#REF!</v>
      </c>
      <c r="F97" s="62"/>
    </row>
    <row r="98" spans="1:6" s="43" customFormat="1" ht="15.75" customHeight="1">
      <c r="A98" s="44" t="s">
        <v>47</v>
      </c>
      <c r="B98" s="42" t="s">
        <v>96</v>
      </c>
      <c r="C98" s="40">
        <v>0</v>
      </c>
      <c r="D98" s="40" t="e">
        <f t="shared" si="3"/>
        <v>#REF!</v>
      </c>
      <c r="E98" s="88" t="e">
        <f>#REF!</f>
        <v>#REF!</v>
      </c>
      <c r="F98" s="62"/>
    </row>
    <row r="99" spans="1:6" ht="17.25">
      <c r="A99" s="2"/>
      <c r="B99" s="11" t="s">
        <v>46</v>
      </c>
      <c r="C99" s="46" t="e">
        <f>C82+C62</f>
        <v>#REF!</v>
      </c>
      <c r="D99" s="46" t="e">
        <f>D82+D62</f>
        <v>#REF!</v>
      </c>
      <c r="E99" s="86" t="e">
        <f>E82+E62</f>
        <v>#REF!</v>
      </c>
      <c r="F99" s="62"/>
    </row>
    <row r="100" spans="1:6" ht="15.75" customHeight="1"/>
    <row r="101" spans="1:6" s="23" customFormat="1" ht="15.75" customHeight="1">
      <c r="C101" s="30"/>
      <c r="D101" s="30"/>
      <c r="E101" s="71"/>
      <c r="F101" s="93"/>
    </row>
    <row r="102" spans="1:6" s="6" customFormat="1" ht="15.75" customHeight="1">
      <c r="A102" s="92"/>
      <c r="C102" s="26"/>
      <c r="D102" s="26"/>
      <c r="E102" s="61"/>
      <c r="F102" s="45"/>
    </row>
    <row r="103" spans="1:6" s="23" customFormat="1" ht="15.75" customHeight="1">
      <c r="C103" s="30"/>
      <c r="D103" s="30"/>
      <c r="E103" s="71"/>
      <c r="F103" s="93"/>
    </row>
    <row r="104" spans="1:6" s="6" customFormat="1" ht="15.75" customHeight="1">
      <c r="A104" s="92"/>
      <c r="C104" s="26"/>
      <c r="D104" s="26"/>
      <c r="E104" s="61"/>
      <c r="F104" s="45"/>
    </row>
    <row r="105" spans="1:6" s="23" customFormat="1" ht="15.75" customHeight="1">
      <c r="C105" s="30"/>
      <c r="D105" s="30"/>
      <c r="E105" s="71"/>
      <c r="F105" s="93"/>
    </row>
    <row r="106" spans="1:6" s="6" customFormat="1" ht="15.75" customHeight="1">
      <c r="A106" s="324"/>
      <c r="B106" s="324"/>
      <c r="C106" s="324"/>
      <c r="D106" s="324"/>
      <c r="E106" s="61"/>
      <c r="F106" s="45"/>
    </row>
    <row r="107" spans="1:6" s="6" customFormat="1" ht="15.75" customHeight="1">
      <c r="A107" s="92"/>
      <c r="C107" s="26"/>
      <c r="D107" s="26"/>
      <c r="E107" s="61"/>
      <c r="F107" s="45"/>
    </row>
    <row r="108" spans="1:6" s="6" customFormat="1" ht="15.75" customHeight="1">
      <c r="A108" s="324"/>
      <c r="B108" s="324"/>
      <c r="C108" s="324"/>
      <c r="D108" s="324"/>
      <c r="E108" s="61"/>
      <c r="F108" s="45"/>
    </row>
    <row r="109" spans="1:6" s="23" customFormat="1" ht="15.75" customHeight="1">
      <c r="C109" s="30"/>
      <c r="D109" s="30"/>
      <c r="E109" s="71"/>
      <c r="F109" s="93"/>
    </row>
    <row r="110" spans="1:6" s="6" customFormat="1" ht="15.75" customHeight="1">
      <c r="C110" s="26"/>
      <c r="D110" s="26"/>
      <c r="E110" s="61"/>
      <c r="F110" s="45"/>
    </row>
    <row r="111" spans="1:6" s="6" customFormat="1" ht="15.75" customHeight="1">
      <c r="C111" s="26"/>
      <c r="D111" s="26"/>
      <c r="E111" s="61"/>
      <c r="F111" s="45"/>
    </row>
    <row r="112" spans="1:6" s="6" customFormat="1" ht="15.75" customHeight="1">
      <c r="C112" s="26"/>
      <c r="D112" s="26"/>
      <c r="E112" s="61"/>
      <c r="F112" s="45"/>
    </row>
    <row r="113" spans="3:6" s="6" customFormat="1" ht="15.75" customHeight="1">
      <c r="C113" s="26"/>
      <c r="D113" s="26"/>
      <c r="E113" s="61"/>
      <c r="F113" s="45"/>
    </row>
    <row r="114" spans="3:6" s="6" customFormat="1" ht="15.75" customHeight="1">
      <c r="C114" s="26"/>
      <c r="D114" s="26"/>
      <c r="E114" s="61"/>
      <c r="F114" s="45"/>
    </row>
    <row r="115" spans="3:6" s="6" customFormat="1" ht="15.75" customHeight="1">
      <c r="C115" s="26"/>
      <c r="D115" s="26"/>
      <c r="E115" s="61"/>
      <c r="F115" s="45"/>
    </row>
    <row r="116" spans="3:6" s="6" customFormat="1" ht="15.75" customHeight="1">
      <c r="C116" s="26"/>
      <c r="D116" s="26"/>
      <c r="E116" s="61"/>
      <c r="F116" s="45"/>
    </row>
    <row r="117" spans="3:6" s="6" customFormat="1" ht="15.75" customHeight="1">
      <c r="C117" s="26"/>
      <c r="D117" s="26"/>
      <c r="E117" s="61"/>
      <c r="F117" s="45"/>
    </row>
    <row r="118" spans="3:6" s="6" customFormat="1" ht="15.75" customHeight="1">
      <c r="C118" s="26"/>
      <c r="D118" s="26"/>
      <c r="E118" s="61"/>
      <c r="F118" s="45"/>
    </row>
    <row r="119" spans="3:6" s="6" customFormat="1" ht="15.75" customHeight="1">
      <c r="C119" s="26"/>
      <c r="D119" s="26"/>
      <c r="E119" s="61"/>
      <c r="F119" s="45"/>
    </row>
    <row r="120" spans="3:6" s="6" customFormat="1" ht="15.75" customHeight="1">
      <c r="C120" s="26"/>
      <c r="D120" s="26"/>
      <c r="E120" s="61"/>
      <c r="F120" s="45"/>
    </row>
    <row r="121" spans="3:6" s="6" customFormat="1" ht="15.75" customHeight="1">
      <c r="C121" s="26"/>
      <c r="D121" s="26"/>
      <c r="E121" s="61"/>
      <c r="F121" s="45"/>
    </row>
    <row r="122" spans="3:6" s="6" customFormat="1" ht="15.75" customHeight="1">
      <c r="C122" s="26"/>
      <c r="D122" s="26"/>
      <c r="E122" s="61"/>
      <c r="F122" s="45"/>
    </row>
    <row r="123" spans="3:6" s="6" customFormat="1" ht="15.75" customHeight="1">
      <c r="C123" s="26"/>
      <c r="D123" s="26"/>
      <c r="E123" s="61"/>
      <c r="F123" s="45"/>
    </row>
    <row r="124" spans="3:6" s="6" customFormat="1" ht="15.75" customHeight="1">
      <c r="C124" s="26"/>
      <c r="D124" s="26"/>
      <c r="E124" s="61"/>
      <c r="F124" s="45"/>
    </row>
    <row r="125" spans="3:6" s="6" customFormat="1" ht="15.75" customHeight="1">
      <c r="C125" s="26"/>
      <c r="D125" s="26"/>
      <c r="E125" s="61"/>
      <c r="F125" s="45"/>
    </row>
    <row r="126" spans="3:6" s="6" customFormat="1" ht="15.75" customHeight="1">
      <c r="C126" s="26"/>
      <c r="D126" s="26"/>
      <c r="E126" s="61"/>
      <c r="F126" s="45"/>
    </row>
    <row r="127" spans="3:6" s="6" customFormat="1" ht="15.75" customHeight="1">
      <c r="C127" s="26"/>
      <c r="D127" s="26"/>
      <c r="E127" s="61"/>
      <c r="F127" s="45"/>
    </row>
    <row r="128" spans="3:6" s="6" customFormat="1">
      <c r="C128" s="26"/>
      <c r="D128" s="26"/>
      <c r="E128" s="61"/>
      <c r="F128" s="45"/>
    </row>
    <row r="129" spans="3:6" s="6" customFormat="1">
      <c r="C129" s="26"/>
      <c r="D129" s="26"/>
      <c r="E129" s="61"/>
      <c r="F129" s="45"/>
    </row>
    <row r="130" spans="3:6" s="6" customFormat="1">
      <c r="C130" s="26"/>
      <c r="D130" s="26"/>
      <c r="E130" s="61"/>
      <c r="F130" s="45"/>
    </row>
    <row r="131" spans="3:6" s="6" customFormat="1">
      <c r="C131" s="26"/>
      <c r="D131" s="26"/>
      <c r="E131" s="61"/>
      <c r="F131" s="45"/>
    </row>
    <row r="132" spans="3:6" s="6" customFormat="1">
      <c r="C132" s="26"/>
      <c r="D132" s="26"/>
      <c r="E132" s="61"/>
      <c r="F132" s="45"/>
    </row>
    <row r="133" spans="3:6" s="6" customFormat="1">
      <c r="C133" s="26"/>
      <c r="D133" s="26"/>
      <c r="E133" s="61"/>
      <c r="F133" s="45"/>
    </row>
    <row r="134" spans="3:6" s="6" customFormat="1">
      <c r="C134" s="26"/>
      <c r="D134" s="26"/>
      <c r="E134" s="61"/>
      <c r="F134" s="45"/>
    </row>
    <row r="135" spans="3:6" s="6" customFormat="1">
      <c r="C135" s="26"/>
      <c r="D135" s="26"/>
      <c r="E135" s="61"/>
      <c r="F135" s="45"/>
    </row>
    <row r="136" spans="3:6" s="6" customFormat="1">
      <c r="C136" s="26"/>
      <c r="D136" s="26"/>
      <c r="E136" s="61"/>
      <c r="F136" s="45"/>
    </row>
    <row r="137" spans="3:6" s="6" customFormat="1">
      <c r="C137" s="26"/>
      <c r="D137" s="26"/>
      <c r="E137" s="61"/>
      <c r="F137" s="45"/>
    </row>
    <row r="138" spans="3:6" s="6" customFormat="1">
      <c r="C138" s="26"/>
      <c r="D138" s="26"/>
      <c r="E138" s="61"/>
      <c r="F138" s="45"/>
    </row>
    <row r="139" spans="3:6" s="6" customFormat="1">
      <c r="C139" s="26"/>
      <c r="D139" s="26"/>
      <c r="E139" s="61"/>
      <c r="F139" s="45"/>
    </row>
    <row r="140" spans="3:6" s="6" customFormat="1">
      <c r="C140" s="26"/>
      <c r="D140" s="26"/>
      <c r="E140" s="61"/>
      <c r="F140" s="45"/>
    </row>
    <row r="141" spans="3:6" s="6" customFormat="1">
      <c r="C141" s="26"/>
      <c r="D141" s="26"/>
      <c r="E141" s="61"/>
      <c r="F141" s="45"/>
    </row>
    <row r="142" spans="3:6" s="6" customFormat="1">
      <c r="C142" s="26"/>
      <c r="D142" s="26"/>
      <c r="E142" s="61"/>
      <c r="F142" s="45"/>
    </row>
    <row r="143" spans="3:6" s="6" customFormat="1">
      <c r="C143" s="26"/>
      <c r="D143" s="26"/>
      <c r="E143" s="61"/>
      <c r="F143" s="45"/>
    </row>
  </sheetData>
  <mergeCells count="4">
    <mergeCell ref="A106:D106"/>
    <mergeCell ref="A108:D108"/>
    <mergeCell ref="A1:E1"/>
    <mergeCell ref="A2:E2"/>
  </mergeCells>
  <phoneticPr fontId="0" type="noConversion"/>
  <pageMargins left="0.68" right="0.39" top="0.47" bottom="0.41" header="0.27" footer="0.21"/>
  <pageSetup paperSize="9" firstPageNumber="5" orientation="portrait" useFirstPageNumber="1" r:id="rId1"/>
  <headerFooter alignWithMargins="0">
    <oddFooter>&amp;C&amp;".VnArial Narrow,Regular"&amp;11&amp;P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</sheetPr>
  <dimension ref="A1:Q384"/>
  <sheetViews>
    <sheetView tabSelected="1" topLeftCell="A373" zoomScaleNormal="100" workbookViewId="0">
      <selection activeCell="I378" sqref="I378"/>
    </sheetView>
  </sheetViews>
  <sheetFormatPr defaultRowHeight="14.25"/>
  <cols>
    <col min="1" max="1" width="17.5703125" style="105" customWidth="1"/>
    <col min="2" max="2" width="10.140625" style="100" hidden="1" customWidth="1"/>
    <col min="3" max="3" width="0.42578125" style="100" hidden="1" customWidth="1"/>
    <col min="4" max="4" width="12.85546875" style="100" customWidth="1"/>
    <col min="5" max="5" width="0.28515625" style="100" hidden="1" customWidth="1"/>
    <col min="6" max="6" width="12.28515625" style="100" customWidth="1"/>
    <col min="7" max="7" width="0.28515625" style="100" hidden="1" customWidth="1"/>
    <col min="8" max="8" width="14.42578125" style="100" customWidth="1"/>
    <col min="9" max="9" width="14.5703125" style="100" customWidth="1"/>
    <col min="10" max="10" width="15.28515625" style="135" customWidth="1"/>
    <col min="11" max="11" width="0.140625" style="131" hidden="1" customWidth="1"/>
    <col min="12" max="12" width="15.42578125" style="135" customWidth="1"/>
    <col min="13" max="13" width="9.140625" style="100"/>
    <col min="14" max="14" width="20.85546875" style="304" customWidth="1"/>
    <col min="15" max="17" width="19.42578125" style="304" customWidth="1"/>
    <col min="18" max="16384" width="9.140625" style="100"/>
  </cols>
  <sheetData>
    <row r="1" spans="1:17" ht="25.5" customHeight="1">
      <c r="A1" s="229" t="s">
        <v>291</v>
      </c>
      <c r="B1" s="229"/>
      <c r="C1" s="229"/>
      <c r="D1" s="229"/>
      <c r="E1" s="229"/>
      <c r="F1" s="229"/>
      <c r="G1" s="230"/>
      <c r="H1" s="230"/>
      <c r="I1" s="230"/>
      <c r="J1" s="364" t="s">
        <v>159</v>
      </c>
      <c r="K1" s="364"/>
      <c r="L1" s="364"/>
    </row>
    <row r="2" spans="1:17" s="101" customFormat="1" ht="25.5" customHeight="1">
      <c r="A2" s="372" t="s">
        <v>325</v>
      </c>
      <c r="B2" s="372"/>
      <c r="C2" s="372"/>
      <c r="D2" s="372"/>
      <c r="E2" s="372"/>
      <c r="F2" s="372"/>
      <c r="G2" s="372"/>
      <c r="H2" s="372"/>
      <c r="I2" s="371" t="s">
        <v>416</v>
      </c>
      <c r="J2" s="371"/>
      <c r="K2" s="371"/>
      <c r="L2" s="371"/>
      <c r="N2" s="305"/>
      <c r="O2" s="305"/>
      <c r="P2" s="305"/>
      <c r="Q2" s="305"/>
    </row>
    <row r="3" spans="1:17" ht="15" customHeight="1">
      <c r="A3" s="102"/>
      <c r="B3" s="102"/>
      <c r="C3" s="102"/>
      <c r="D3" s="102"/>
      <c r="E3" s="102"/>
      <c r="F3" s="102"/>
      <c r="G3" s="102"/>
      <c r="H3" s="103"/>
      <c r="I3" s="103"/>
      <c r="J3" s="187"/>
      <c r="K3" s="187"/>
      <c r="L3" s="187"/>
    </row>
    <row r="4" spans="1:17" ht="18.75" customHeight="1">
      <c r="A4" s="104"/>
      <c r="K4" s="186"/>
    </row>
    <row r="5" spans="1:17" ht="15">
      <c r="A5" s="365" t="s">
        <v>1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</row>
    <row r="6" spans="1:17">
      <c r="L6" s="188" t="s">
        <v>160</v>
      </c>
    </row>
    <row r="7" spans="1:17" ht="21" customHeight="1">
      <c r="A7" s="104" t="s">
        <v>201</v>
      </c>
      <c r="P7" s="306"/>
    </row>
    <row r="8" spans="1:17" ht="15">
      <c r="J8" s="189">
        <v>42369</v>
      </c>
      <c r="K8" s="190"/>
      <c r="L8" s="189">
        <v>42005</v>
      </c>
      <c r="P8" s="306"/>
    </row>
    <row r="9" spans="1:17" s="107" customFormat="1" ht="22.5" customHeight="1">
      <c r="A9" s="331" t="s">
        <v>261</v>
      </c>
      <c r="B9" s="331"/>
      <c r="C9" s="331"/>
      <c r="D9" s="331"/>
      <c r="E9" s="331"/>
      <c r="F9" s="331"/>
      <c r="G9" s="331"/>
      <c r="H9" s="331"/>
      <c r="J9" s="135">
        <v>46690112227</v>
      </c>
      <c r="K9" s="191"/>
      <c r="L9" s="135">
        <v>54055147516</v>
      </c>
      <c r="N9" s="307"/>
      <c r="O9" s="307"/>
      <c r="P9" s="307"/>
      <c r="Q9" s="307"/>
    </row>
    <row r="10" spans="1:17" s="107" customFormat="1" ht="22.5" customHeight="1">
      <c r="A10" s="331"/>
      <c r="B10" s="331"/>
      <c r="C10" s="331"/>
      <c r="D10" s="331"/>
      <c r="E10" s="331"/>
      <c r="F10" s="331"/>
      <c r="G10" s="331"/>
      <c r="H10" s="331"/>
      <c r="J10" s="135"/>
      <c r="K10" s="191"/>
      <c r="L10" s="135"/>
      <c r="N10" s="307"/>
      <c r="O10" s="307"/>
      <c r="P10" s="307"/>
      <c r="Q10" s="307"/>
    </row>
    <row r="11" spans="1:17" ht="22.5" customHeight="1" thickBot="1">
      <c r="A11" s="109" t="s">
        <v>161</v>
      </c>
      <c r="B11" s="110"/>
      <c r="C11" s="110"/>
      <c r="D11" s="110"/>
      <c r="E11" s="110"/>
      <c r="F11" s="110"/>
      <c r="G11" s="110"/>
      <c r="H11" s="110"/>
      <c r="I11" s="110"/>
      <c r="J11" s="192">
        <f>SUM(J9:J10)</f>
        <v>46690112227</v>
      </c>
      <c r="K11" s="72"/>
      <c r="L11" s="192">
        <f>SUM(L9:L10)</f>
        <v>54055147516</v>
      </c>
    </row>
    <row r="12" spans="1:17" ht="22.5" customHeight="1" thickTop="1">
      <c r="A12" s="104" t="s">
        <v>202</v>
      </c>
      <c r="K12" s="186"/>
    </row>
    <row r="13" spans="1:17" ht="22.5" customHeight="1">
      <c r="A13" s="100"/>
      <c r="J13" s="189">
        <f>J8</f>
        <v>42369</v>
      </c>
      <c r="K13" s="190"/>
      <c r="L13" s="189">
        <f>L8</f>
        <v>42005</v>
      </c>
    </row>
    <row r="14" spans="1:17" ht="22.5" customHeight="1">
      <c r="A14" s="331" t="s">
        <v>327</v>
      </c>
      <c r="B14" s="331"/>
      <c r="C14" s="331"/>
      <c r="D14" s="331"/>
      <c r="E14" s="331"/>
      <c r="F14" s="331"/>
      <c r="G14" s="331"/>
      <c r="H14" s="331"/>
      <c r="J14" s="135">
        <v>658855</v>
      </c>
      <c r="L14" s="135">
        <v>658855</v>
      </c>
    </row>
    <row r="15" spans="1:17" ht="22.5" customHeight="1">
      <c r="A15" s="331" t="s">
        <v>328</v>
      </c>
      <c r="B15" s="331"/>
      <c r="C15" s="331"/>
      <c r="D15" s="331"/>
      <c r="E15" s="331"/>
      <c r="F15" s="331"/>
      <c r="G15" s="331"/>
      <c r="H15" s="331"/>
      <c r="L15" s="135">
        <v>39150000000</v>
      </c>
    </row>
    <row r="16" spans="1:17" ht="22.5" customHeight="1">
      <c r="A16" s="331" t="s">
        <v>203</v>
      </c>
      <c r="B16" s="331"/>
      <c r="C16" s="331"/>
      <c r="D16" s="331"/>
      <c r="E16" s="331"/>
      <c r="F16" s="331"/>
      <c r="G16" s="331"/>
      <c r="H16" s="331"/>
      <c r="J16" s="135">
        <v>-600855</v>
      </c>
      <c r="L16" s="135">
        <v>-500855</v>
      </c>
    </row>
    <row r="17" spans="1:17" ht="22.5" customHeight="1" thickBot="1">
      <c r="A17" s="104" t="s">
        <v>132</v>
      </c>
      <c r="J17" s="192">
        <f>SUM(J14:J16)</f>
        <v>58000</v>
      </c>
      <c r="K17" s="72"/>
      <c r="L17" s="192">
        <f>SUM(L14:L16)</f>
        <v>39150158000</v>
      </c>
    </row>
    <row r="18" spans="1:17" s="112" customFormat="1" ht="22.5" customHeight="1" thickTop="1">
      <c r="A18" s="341" t="s">
        <v>329</v>
      </c>
      <c r="B18" s="341"/>
      <c r="C18" s="341"/>
      <c r="D18" s="341"/>
      <c r="E18" s="109"/>
      <c r="F18" s="109"/>
      <c r="J18" s="193"/>
      <c r="K18" s="194"/>
      <c r="L18" s="195"/>
      <c r="N18" s="308"/>
      <c r="O18" s="308"/>
      <c r="P18" s="308"/>
      <c r="Q18" s="308"/>
    </row>
    <row r="19" spans="1:17" s="107" customFormat="1" ht="22.5" customHeight="1">
      <c r="A19" s="113"/>
      <c r="B19" s="113"/>
      <c r="C19" s="113"/>
      <c r="D19" s="113"/>
      <c r="E19" s="113"/>
      <c r="F19" s="113"/>
      <c r="J19" s="189">
        <f>J29</f>
        <v>42369</v>
      </c>
      <c r="K19" s="190"/>
      <c r="L19" s="189">
        <f>L29</f>
        <v>42005</v>
      </c>
      <c r="N19" s="307"/>
      <c r="O19" s="307"/>
      <c r="P19" s="307"/>
      <c r="Q19" s="307"/>
    </row>
    <row r="20" spans="1:17" s="107" customFormat="1" ht="22.5" customHeight="1">
      <c r="A20" s="331" t="s">
        <v>330</v>
      </c>
      <c r="B20" s="331"/>
      <c r="C20" s="331"/>
      <c r="D20" s="331"/>
      <c r="E20" s="331"/>
      <c r="F20" s="331"/>
      <c r="G20" s="331"/>
      <c r="H20" s="331"/>
      <c r="J20" s="303">
        <v>3195333669</v>
      </c>
      <c r="K20" s="303"/>
      <c r="L20" s="303">
        <v>14668313182</v>
      </c>
      <c r="N20" s="307"/>
      <c r="O20" s="307"/>
      <c r="P20" s="307"/>
      <c r="Q20" s="307"/>
    </row>
    <row r="21" spans="1:17" s="107" customFormat="1" ht="22.5" customHeight="1">
      <c r="A21" s="331" t="s">
        <v>331</v>
      </c>
      <c r="B21" s="331"/>
      <c r="C21" s="331"/>
      <c r="D21" s="331"/>
      <c r="E21" s="331"/>
      <c r="F21" s="331"/>
      <c r="J21" s="303"/>
      <c r="K21" s="303"/>
      <c r="L21" s="303"/>
      <c r="N21" s="307"/>
      <c r="O21" s="307"/>
      <c r="P21" s="307"/>
      <c r="Q21" s="307"/>
    </row>
    <row r="22" spans="1:17" s="107" customFormat="1" ht="22.5" customHeight="1">
      <c r="A22" s="331" t="s">
        <v>332</v>
      </c>
      <c r="B22" s="331"/>
      <c r="C22" s="331"/>
      <c r="D22" s="331"/>
      <c r="E22" s="331"/>
      <c r="F22" s="331"/>
      <c r="J22" s="303"/>
      <c r="K22" s="303"/>
      <c r="L22" s="303"/>
      <c r="N22" s="307"/>
      <c r="O22" s="307"/>
      <c r="P22" s="307"/>
      <c r="Q22" s="307"/>
    </row>
    <row r="23" spans="1:17" s="107" customFormat="1" ht="22.5" customHeight="1">
      <c r="A23" s="331" t="s">
        <v>333</v>
      </c>
      <c r="B23" s="331"/>
      <c r="C23" s="331"/>
      <c r="D23" s="331"/>
      <c r="E23" s="331"/>
      <c r="F23" s="331"/>
      <c r="J23" s="303"/>
      <c r="K23" s="303"/>
      <c r="L23" s="303"/>
      <c r="N23" s="307"/>
      <c r="O23" s="307"/>
      <c r="P23" s="307"/>
      <c r="Q23" s="307"/>
    </row>
    <row r="24" spans="1:17" s="107" customFormat="1" ht="22.5" customHeight="1">
      <c r="A24" s="331" t="s">
        <v>334</v>
      </c>
      <c r="B24" s="331"/>
      <c r="C24" s="331"/>
      <c r="D24" s="331"/>
      <c r="E24" s="331"/>
      <c r="F24" s="331"/>
      <c r="J24" s="303">
        <v>270408296797</v>
      </c>
      <c r="K24" s="303"/>
      <c r="L24" s="303">
        <v>45693573992</v>
      </c>
      <c r="N24" s="307"/>
      <c r="O24" s="307"/>
      <c r="P24" s="307"/>
      <c r="Q24" s="307"/>
    </row>
    <row r="25" spans="1:17" s="107" customFormat="1" ht="22.5" customHeight="1">
      <c r="A25" s="331" t="s">
        <v>335</v>
      </c>
      <c r="B25" s="331"/>
      <c r="C25" s="331"/>
      <c r="D25" s="331"/>
      <c r="E25" s="331"/>
      <c r="F25" s="331"/>
      <c r="G25" s="331"/>
      <c r="H25" s="331"/>
      <c r="J25" s="323">
        <v>-4567452250</v>
      </c>
      <c r="K25" s="323"/>
      <c r="L25" s="323">
        <v>-4567452250</v>
      </c>
      <c r="N25" s="307"/>
      <c r="O25" s="307"/>
      <c r="P25" s="307"/>
      <c r="Q25" s="307"/>
    </row>
    <row r="26" spans="1:17" s="107" customFormat="1" ht="22.5" customHeight="1">
      <c r="A26" s="331" t="s">
        <v>336</v>
      </c>
      <c r="B26" s="331"/>
      <c r="C26" s="331"/>
      <c r="D26" s="331"/>
      <c r="E26" s="113"/>
      <c r="F26" s="113"/>
      <c r="J26" s="303"/>
      <c r="K26" s="303"/>
      <c r="L26" s="303"/>
      <c r="N26" s="307"/>
      <c r="O26" s="307"/>
      <c r="P26" s="307"/>
      <c r="Q26" s="307"/>
    </row>
    <row r="27" spans="1:17" s="107" customFormat="1" ht="22.5" customHeight="1">
      <c r="A27" s="366"/>
      <c r="B27" s="366"/>
      <c r="C27" s="366"/>
      <c r="D27" s="366"/>
      <c r="E27" s="366"/>
      <c r="F27" s="366"/>
      <c r="J27" s="303"/>
      <c r="K27" s="303"/>
      <c r="L27" s="303"/>
      <c r="N27" s="307"/>
      <c r="O27" s="307"/>
      <c r="P27" s="307"/>
      <c r="Q27" s="307"/>
    </row>
    <row r="28" spans="1:17" ht="22.5" customHeight="1" thickBot="1">
      <c r="A28" s="109" t="s">
        <v>132</v>
      </c>
      <c r="J28" s="197">
        <f>SUM(J20:J27)</f>
        <v>269036178216</v>
      </c>
      <c r="K28" s="197" t="e">
        <f>SUM(#REF!)</f>
        <v>#REF!</v>
      </c>
      <c r="L28" s="197">
        <f>SUM(L20:L27)</f>
        <v>55794434924</v>
      </c>
    </row>
    <row r="29" spans="1:17" ht="22.5" customHeight="1" thickTop="1">
      <c r="A29" s="104" t="s">
        <v>278</v>
      </c>
      <c r="J29" s="189">
        <f>J13</f>
        <v>42369</v>
      </c>
      <c r="K29" s="190"/>
      <c r="L29" s="189">
        <f>L13</f>
        <v>42005</v>
      </c>
    </row>
    <row r="30" spans="1:17" s="107" customFormat="1" ht="22.5" customHeight="1">
      <c r="A30" s="340" t="s">
        <v>322</v>
      </c>
      <c r="B30" s="340"/>
      <c r="C30" s="340"/>
      <c r="D30" s="340"/>
      <c r="E30" s="340"/>
      <c r="F30" s="340"/>
      <c r="G30" s="340"/>
      <c r="H30" s="340"/>
      <c r="J30" s="135">
        <v>22328940348</v>
      </c>
      <c r="K30" s="191"/>
      <c r="L30" s="135">
        <v>40327862364</v>
      </c>
      <c r="N30" s="307"/>
      <c r="O30" s="307"/>
      <c r="P30" s="307"/>
      <c r="Q30" s="307"/>
    </row>
    <row r="31" spans="1:17" s="107" customFormat="1" ht="22.5" customHeight="1">
      <c r="A31" s="340"/>
      <c r="B31" s="340"/>
      <c r="C31" s="340"/>
      <c r="D31" s="340"/>
      <c r="E31" s="340"/>
      <c r="F31" s="340"/>
      <c r="J31" s="158"/>
      <c r="K31" s="191"/>
      <c r="L31" s="135"/>
      <c r="N31" s="307"/>
      <c r="O31" s="307"/>
      <c r="P31" s="307"/>
      <c r="Q31" s="307"/>
    </row>
    <row r="32" spans="1:17" s="107" customFormat="1" ht="22.5" customHeight="1" thickBot="1">
      <c r="A32" s="340"/>
      <c r="B32" s="340"/>
      <c r="C32" s="340"/>
      <c r="D32" s="340"/>
      <c r="J32" s="192">
        <f>SUM(J30:J31)</f>
        <v>22328940348</v>
      </c>
      <c r="K32" s="192">
        <f>SUM(K30:K31)</f>
        <v>0</v>
      </c>
      <c r="L32" s="192">
        <f>SUM(L30:L31)</f>
        <v>40327862364</v>
      </c>
      <c r="N32" s="307"/>
      <c r="O32" s="307"/>
      <c r="P32" s="307"/>
      <c r="Q32" s="307"/>
    </row>
    <row r="33" spans="1:17" ht="22.5" customHeight="1" thickTop="1">
      <c r="A33" s="109" t="s">
        <v>253</v>
      </c>
      <c r="J33" s="189">
        <f>J29</f>
        <v>42369</v>
      </c>
      <c r="K33" s="190"/>
      <c r="L33" s="189">
        <f>L29</f>
        <v>42005</v>
      </c>
    </row>
    <row r="34" spans="1:17" ht="22.5" customHeight="1">
      <c r="A34" s="340" t="s">
        <v>337</v>
      </c>
      <c r="B34" s="340"/>
      <c r="C34" s="340"/>
      <c r="D34" s="340"/>
      <c r="E34" s="340"/>
      <c r="F34" s="340"/>
      <c r="I34" s="114"/>
      <c r="J34" s="158">
        <v>701893144161</v>
      </c>
      <c r="L34" s="135">
        <v>317443200725</v>
      </c>
    </row>
    <row r="35" spans="1:17" ht="22.5" customHeight="1">
      <c r="A35" s="340" t="s">
        <v>338</v>
      </c>
      <c r="B35" s="340"/>
      <c r="C35" s="340"/>
      <c r="D35" s="340"/>
      <c r="E35" s="340"/>
      <c r="F35" s="340"/>
      <c r="I35" s="114"/>
      <c r="K35" s="198"/>
    </row>
    <row r="36" spans="1:17" ht="22.5" customHeight="1">
      <c r="A36" s="340"/>
      <c r="B36" s="340"/>
      <c r="C36" s="340"/>
      <c r="D36" s="340"/>
      <c r="E36" s="340"/>
      <c r="F36" s="340"/>
      <c r="G36" s="340"/>
      <c r="H36" s="340"/>
      <c r="I36" s="114"/>
      <c r="J36" s="158"/>
      <c r="K36" s="198"/>
    </row>
    <row r="37" spans="1:17" ht="22.5" customHeight="1" thickBot="1">
      <c r="A37" s="341" t="s">
        <v>204</v>
      </c>
      <c r="B37" s="341"/>
      <c r="C37" s="341"/>
      <c r="D37" s="341"/>
      <c r="E37" s="341"/>
      <c r="F37" s="341"/>
      <c r="G37" s="341"/>
      <c r="H37" s="341"/>
      <c r="I37" s="114"/>
      <c r="J37" s="197">
        <f>SUM(J34:J36)</f>
        <v>701893144161</v>
      </c>
      <c r="K37" s="198"/>
      <c r="L37" s="197">
        <f>SUM(L34:L36)</f>
        <v>317443200725</v>
      </c>
    </row>
    <row r="38" spans="1:17" ht="22.5" customHeight="1" thickTop="1">
      <c r="A38" s="109"/>
      <c r="B38" s="109"/>
      <c r="C38" s="109"/>
      <c r="D38" s="109"/>
      <c r="E38" s="109"/>
      <c r="F38" s="109"/>
      <c r="G38" s="109"/>
      <c r="H38" s="109"/>
      <c r="I38" s="114"/>
      <c r="J38" s="193"/>
      <c r="K38" s="198"/>
      <c r="L38" s="193"/>
    </row>
    <row r="39" spans="1:17" ht="22.5" customHeight="1">
      <c r="A39" s="341" t="s">
        <v>205</v>
      </c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</row>
    <row r="40" spans="1:17" ht="22.5" customHeight="1">
      <c r="A40" s="341" t="s">
        <v>339</v>
      </c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</row>
    <row r="41" spans="1:17" ht="22.5" customHeight="1">
      <c r="A41" s="341" t="s">
        <v>206</v>
      </c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</row>
    <row r="42" spans="1:17" ht="22.5" customHeight="1">
      <c r="A42" s="104" t="s">
        <v>254</v>
      </c>
    </row>
    <row r="43" spans="1:17" ht="22.5" customHeight="1">
      <c r="A43" s="116"/>
      <c r="B43" s="109"/>
      <c r="C43" s="109"/>
      <c r="D43" s="109"/>
      <c r="E43" s="109"/>
      <c r="F43" s="109"/>
      <c r="G43" s="109"/>
      <c r="H43" s="109"/>
      <c r="J43" s="189">
        <f>J33</f>
        <v>42369</v>
      </c>
      <c r="K43" s="190"/>
      <c r="L43" s="189">
        <f>L33</f>
        <v>42005</v>
      </c>
    </row>
    <row r="44" spans="1:17" s="107" customFormat="1" ht="22.5" customHeight="1">
      <c r="A44" s="117" t="s">
        <v>340</v>
      </c>
      <c r="B44" s="109"/>
      <c r="C44" s="109"/>
      <c r="D44" s="109"/>
      <c r="E44" s="109"/>
      <c r="F44" s="109"/>
      <c r="G44" s="109"/>
      <c r="H44" s="109"/>
      <c r="J44" s="199">
        <v>163212120</v>
      </c>
      <c r="K44" s="200"/>
      <c r="L44" s="199">
        <v>138324241</v>
      </c>
      <c r="N44" s="307"/>
      <c r="O44" s="307"/>
      <c r="P44" s="307"/>
      <c r="Q44" s="307"/>
    </row>
    <row r="45" spans="1:17" s="107" customFormat="1" ht="22.5" customHeight="1">
      <c r="A45" s="117" t="s">
        <v>341</v>
      </c>
      <c r="B45" s="109"/>
      <c r="C45" s="109"/>
      <c r="D45" s="109"/>
      <c r="E45" s="109"/>
      <c r="F45" s="109"/>
      <c r="G45" s="109"/>
      <c r="H45" s="109"/>
      <c r="J45" s="199">
        <v>6377492451</v>
      </c>
      <c r="K45" s="200"/>
      <c r="L45" s="199">
        <v>777267691</v>
      </c>
      <c r="N45" s="307"/>
      <c r="O45" s="307"/>
      <c r="P45" s="307"/>
      <c r="Q45" s="307"/>
    </row>
    <row r="46" spans="1:17" s="107" customFormat="1" ht="22.5" customHeight="1">
      <c r="A46" s="117" t="s">
        <v>342</v>
      </c>
      <c r="B46" s="109"/>
      <c r="C46" s="109"/>
      <c r="D46" s="109"/>
      <c r="E46" s="109"/>
      <c r="F46" s="109"/>
      <c r="G46" s="109"/>
      <c r="H46" s="109"/>
      <c r="J46" s="199"/>
      <c r="K46" s="200"/>
      <c r="L46" s="199"/>
      <c r="N46" s="307"/>
      <c r="O46" s="307"/>
      <c r="P46" s="307"/>
      <c r="Q46" s="307"/>
    </row>
    <row r="47" spans="1:17" s="107" customFormat="1" ht="22.5" customHeight="1">
      <c r="A47" s="117" t="s">
        <v>343</v>
      </c>
      <c r="B47" s="109"/>
      <c r="C47" s="109"/>
      <c r="D47" s="109"/>
      <c r="E47" s="109"/>
      <c r="F47" s="109"/>
      <c r="G47" s="109"/>
      <c r="H47" s="109"/>
      <c r="J47" s="199"/>
      <c r="K47" s="200"/>
      <c r="L47" s="199"/>
      <c r="N47" s="307"/>
      <c r="O47" s="307"/>
      <c r="P47" s="307"/>
      <c r="Q47" s="307"/>
    </row>
    <row r="48" spans="1:17" s="107" customFormat="1" ht="22.5" customHeight="1">
      <c r="A48" s="117" t="s">
        <v>344</v>
      </c>
      <c r="B48" s="109"/>
      <c r="C48" s="109"/>
      <c r="D48" s="109"/>
      <c r="E48" s="109"/>
      <c r="F48" s="109"/>
      <c r="G48" s="109"/>
      <c r="H48" s="109"/>
      <c r="J48" s="199"/>
      <c r="K48" s="200"/>
      <c r="L48" s="199"/>
      <c r="N48" s="307"/>
      <c r="O48" s="307"/>
      <c r="P48" s="307"/>
      <c r="Q48" s="307"/>
    </row>
    <row r="49" spans="1:17" ht="22.5" customHeight="1">
      <c r="A49" s="117"/>
    </row>
    <row r="50" spans="1:17" s="119" customFormat="1" ht="22.5" customHeight="1" thickBot="1">
      <c r="A50" s="118" t="s">
        <v>132</v>
      </c>
      <c r="B50" s="118"/>
      <c r="C50" s="118"/>
      <c r="D50" s="118"/>
      <c r="E50" s="118"/>
      <c r="F50" s="118"/>
      <c r="G50" s="118"/>
      <c r="H50" s="118"/>
      <c r="J50" s="197">
        <f>SUM(J44:J49)</f>
        <v>6540704571</v>
      </c>
      <c r="K50" s="198"/>
      <c r="L50" s="197">
        <f>SUM(L44:L49)</f>
        <v>915591932</v>
      </c>
      <c r="N50" s="309"/>
      <c r="O50" s="309"/>
      <c r="P50" s="309"/>
      <c r="Q50" s="309"/>
    </row>
    <row r="51" spans="1:17" ht="22.5" customHeight="1" thickTop="1"/>
    <row r="52" spans="1:17" ht="22.5" customHeight="1">
      <c r="A52" s="104" t="s">
        <v>345</v>
      </c>
      <c r="J52" s="189">
        <f>J43</f>
        <v>42369</v>
      </c>
      <c r="K52" s="196">
        <f>K33</f>
        <v>0</v>
      </c>
      <c r="L52" s="189">
        <f>L33</f>
        <v>42005</v>
      </c>
    </row>
    <row r="53" spans="1:17" ht="22.5" customHeight="1">
      <c r="A53" s="333" t="s">
        <v>346</v>
      </c>
      <c r="B53" s="333"/>
      <c r="C53" s="333"/>
      <c r="D53" s="333"/>
      <c r="E53" s="333"/>
      <c r="F53" s="333"/>
      <c r="J53" s="158"/>
      <c r="L53" s="158"/>
    </row>
    <row r="54" spans="1:17" ht="22.5" customHeight="1">
      <c r="A54" s="117" t="s">
        <v>347</v>
      </c>
      <c r="B54" s="117"/>
      <c r="C54" s="117"/>
      <c r="D54" s="117"/>
      <c r="E54" s="117"/>
      <c r="F54" s="117"/>
      <c r="J54" s="158"/>
      <c r="L54" s="158"/>
    </row>
    <row r="55" spans="1:17" ht="22.5" customHeight="1">
      <c r="A55" s="117" t="s">
        <v>348</v>
      </c>
      <c r="B55" s="117"/>
      <c r="C55" s="117"/>
      <c r="D55" s="117"/>
      <c r="E55" s="117"/>
      <c r="F55" s="117"/>
      <c r="J55" s="158"/>
      <c r="L55" s="158"/>
    </row>
    <row r="56" spans="1:17" ht="22.5" customHeight="1">
      <c r="A56" s="117" t="s">
        <v>349</v>
      </c>
      <c r="B56" s="117"/>
      <c r="C56" s="117"/>
      <c r="D56" s="117"/>
      <c r="E56" s="117"/>
      <c r="F56" s="117"/>
      <c r="J56" s="158"/>
      <c r="L56" s="158"/>
    </row>
    <row r="57" spans="1:17" ht="22.5" customHeight="1">
      <c r="A57" s="117" t="s">
        <v>350</v>
      </c>
      <c r="B57" s="117"/>
      <c r="C57" s="117"/>
      <c r="D57" s="117"/>
      <c r="E57" s="117"/>
      <c r="F57" s="117"/>
      <c r="J57" s="158"/>
      <c r="L57" s="158"/>
    </row>
    <row r="58" spans="1:17" ht="22.5" customHeight="1">
      <c r="A58" s="117" t="s">
        <v>137</v>
      </c>
      <c r="B58" s="117"/>
      <c r="C58" s="117"/>
      <c r="D58" s="117"/>
      <c r="E58" s="117"/>
      <c r="F58" s="117"/>
      <c r="J58" s="158">
        <v>350401000</v>
      </c>
      <c r="L58" s="158">
        <v>130000000</v>
      </c>
    </row>
    <row r="59" spans="1:17" ht="22.5" customHeight="1">
      <c r="A59" s="333" t="s">
        <v>351</v>
      </c>
      <c r="B59" s="333"/>
      <c r="C59" s="333"/>
      <c r="D59" s="333"/>
      <c r="E59" s="333"/>
      <c r="F59" s="333"/>
      <c r="G59" s="115"/>
      <c r="H59" s="115"/>
      <c r="J59" s="158"/>
    </row>
    <row r="60" spans="1:17" ht="22.5" customHeight="1" thickBot="1">
      <c r="A60" s="109" t="s">
        <v>132</v>
      </c>
      <c r="J60" s="197">
        <f>SUM(J53:J59)</f>
        <v>350401000</v>
      </c>
      <c r="K60" s="198"/>
      <c r="L60" s="197">
        <f>SUM(L53:L59)</f>
        <v>130000000</v>
      </c>
    </row>
    <row r="61" spans="1:17" ht="22.5" customHeight="1" thickTop="1">
      <c r="A61" s="109"/>
      <c r="B61" s="109"/>
      <c r="C61" s="109"/>
      <c r="D61" s="109"/>
      <c r="E61" s="109"/>
      <c r="F61" s="109"/>
      <c r="G61" s="109"/>
      <c r="H61" s="109"/>
      <c r="J61" s="195"/>
      <c r="K61" s="201"/>
      <c r="L61" s="195"/>
    </row>
    <row r="62" spans="1:17" ht="22.5" customHeight="1">
      <c r="A62" s="117" t="s">
        <v>134</v>
      </c>
      <c r="J62" s="72"/>
      <c r="K62" s="186"/>
      <c r="L62" s="72"/>
    </row>
    <row r="63" spans="1:17" ht="22.5" customHeight="1">
      <c r="A63" s="117" t="s">
        <v>135</v>
      </c>
      <c r="J63" s="72"/>
      <c r="K63" s="186"/>
      <c r="L63" s="72"/>
    </row>
    <row r="64" spans="1:17" ht="22.5" customHeight="1">
      <c r="A64" s="117" t="s">
        <v>136</v>
      </c>
      <c r="J64" s="72"/>
      <c r="K64" s="186"/>
      <c r="L64" s="72"/>
    </row>
    <row r="65" spans="1:17" ht="22.5" customHeight="1">
      <c r="A65" s="117" t="s">
        <v>137</v>
      </c>
      <c r="J65" s="72"/>
      <c r="K65" s="186"/>
      <c r="L65" s="72"/>
    </row>
    <row r="66" spans="1:17" ht="22.5" customHeight="1" thickBot="1">
      <c r="A66" s="109" t="s">
        <v>132</v>
      </c>
      <c r="J66" s="197">
        <f>SUM(J62:J65)</f>
        <v>0</v>
      </c>
      <c r="K66" s="197">
        <f>SUM(K62:K65)</f>
        <v>0</v>
      </c>
      <c r="L66" s="197">
        <f>SUM(L62:L65)</f>
        <v>0</v>
      </c>
    </row>
    <row r="67" spans="1:17" ht="22.5" customHeight="1" thickTop="1">
      <c r="A67" s="112" t="s">
        <v>352</v>
      </c>
      <c r="B67" s="109"/>
      <c r="C67" s="109"/>
      <c r="D67" s="109"/>
      <c r="E67" s="109"/>
      <c r="F67" s="109"/>
      <c r="G67" s="109"/>
      <c r="H67" s="109"/>
      <c r="J67" s="196"/>
      <c r="K67" s="201"/>
      <c r="L67" s="196"/>
    </row>
    <row r="68" spans="1:17" s="120" customFormat="1" ht="24" customHeight="1">
      <c r="A68" s="354" t="s">
        <v>292</v>
      </c>
      <c r="B68" s="355"/>
      <c r="C68" s="355"/>
      <c r="D68" s="355"/>
      <c r="E68" s="121"/>
      <c r="F68" s="350" t="s">
        <v>163</v>
      </c>
      <c r="G68" s="253"/>
      <c r="H68" s="350" t="s">
        <v>207</v>
      </c>
      <c r="I68" s="350" t="s">
        <v>162</v>
      </c>
      <c r="J68" s="346" t="s">
        <v>133</v>
      </c>
      <c r="K68" s="254"/>
      <c r="L68" s="346" t="s">
        <v>132</v>
      </c>
      <c r="N68" s="310"/>
      <c r="O68" s="310"/>
      <c r="P68" s="310"/>
      <c r="Q68" s="310"/>
    </row>
    <row r="69" spans="1:17" s="120" customFormat="1" ht="24" customHeight="1">
      <c r="A69" s="356"/>
      <c r="B69" s="357"/>
      <c r="C69" s="357"/>
      <c r="D69" s="357"/>
      <c r="E69" s="124"/>
      <c r="F69" s="351"/>
      <c r="G69" s="255"/>
      <c r="H69" s="351"/>
      <c r="I69" s="351"/>
      <c r="J69" s="347"/>
      <c r="K69" s="256"/>
      <c r="L69" s="347"/>
      <c r="N69" s="310"/>
      <c r="O69" s="310"/>
      <c r="P69" s="310"/>
      <c r="Q69" s="310"/>
    </row>
    <row r="70" spans="1:17" s="120" customFormat="1" ht="22.5" customHeight="1">
      <c r="A70" s="368" t="s">
        <v>131</v>
      </c>
      <c r="B70" s="369"/>
      <c r="C70" s="369"/>
      <c r="D70" s="369"/>
      <c r="E70" s="242"/>
      <c r="F70" s="258"/>
      <c r="G70" s="258"/>
      <c r="H70" s="258"/>
      <c r="I70" s="258"/>
      <c r="J70" s="243"/>
      <c r="K70" s="244"/>
      <c r="L70" s="243"/>
      <c r="N70" s="310"/>
      <c r="O70" s="310"/>
      <c r="P70" s="310"/>
      <c r="Q70" s="310"/>
    </row>
    <row r="71" spans="1:17" s="122" customFormat="1" ht="22.5" customHeight="1">
      <c r="A71" s="233" t="s">
        <v>190</v>
      </c>
      <c r="B71" s="231"/>
      <c r="C71" s="231"/>
      <c r="D71" s="234"/>
      <c r="E71" s="234"/>
      <c r="F71" s="245">
        <v>118000000</v>
      </c>
      <c r="G71" s="245">
        <v>0</v>
      </c>
      <c r="H71" s="245">
        <v>5422810182</v>
      </c>
      <c r="I71" s="245">
        <v>31464907000</v>
      </c>
      <c r="J71" s="245">
        <v>242611872</v>
      </c>
      <c r="K71" s="245"/>
      <c r="L71" s="245">
        <f t="shared" ref="L71:L77" si="0">F71+H71+I71+J71</f>
        <v>37248329054</v>
      </c>
      <c r="N71" s="311"/>
      <c r="O71" s="311"/>
      <c r="P71" s="311"/>
      <c r="Q71" s="311"/>
    </row>
    <row r="72" spans="1:17" s="122" customFormat="1" ht="22.5" customHeight="1">
      <c r="A72" s="235" t="s">
        <v>208</v>
      </c>
      <c r="B72" s="231"/>
      <c r="C72" s="231"/>
      <c r="D72" s="234"/>
      <c r="E72" s="234"/>
      <c r="F72" s="245"/>
      <c r="G72" s="245"/>
      <c r="H72" s="245"/>
      <c r="I72" s="245"/>
      <c r="J72" s="245"/>
      <c r="K72" s="245"/>
      <c r="L72" s="245">
        <f t="shared" si="0"/>
        <v>0</v>
      </c>
      <c r="N72" s="311"/>
      <c r="O72" s="311"/>
      <c r="P72" s="311"/>
      <c r="Q72" s="311"/>
    </row>
    <row r="73" spans="1:17" s="122" customFormat="1" ht="22.5" customHeight="1">
      <c r="A73" s="352" t="s">
        <v>209</v>
      </c>
      <c r="B73" s="353"/>
      <c r="C73" s="353"/>
      <c r="D73" s="353"/>
      <c r="E73" s="234"/>
      <c r="F73" s="245"/>
      <c r="G73" s="245"/>
      <c r="H73" s="245"/>
      <c r="I73" s="245"/>
      <c r="J73" s="245"/>
      <c r="K73" s="245"/>
      <c r="L73" s="245">
        <f t="shared" si="0"/>
        <v>0</v>
      </c>
      <c r="N73" s="311"/>
      <c r="O73" s="311"/>
      <c r="P73" s="311"/>
      <c r="Q73" s="311"/>
    </row>
    <row r="74" spans="1:17" s="122" customFormat="1" ht="22.5" customHeight="1">
      <c r="A74" s="235" t="s">
        <v>165</v>
      </c>
      <c r="B74" s="231"/>
      <c r="C74" s="231"/>
      <c r="D74" s="234"/>
      <c r="E74" s="234"/>
      <c r="F74" s="245"/>
      <c r="G74" s="245"/>
      <c r="H74" s="245"/>
      <c r="I74" s="245">
        <v>1192072731</v>
      </c>
      <c r="J74" s="245"/>
      <c r="K74" s="245"/>
      <c r="L74" s="245">
        <f t="shared" si="0"/>
        <v>1192072731</v>
      </c>
      <c r="N74" s="311"/>
      <c r="O74" s="311"/>
      <c r="P74" s="311"/>
      <c r="Q74" s="311"/>
    </row>
    <row r="75" spans="1:17" s="122" customFormat="1" ht="22.5" customHeight="1">
      <c r="A75" s="352" t="s">
        <v>166</v>
      </c>
      <c r="B75" s="353"/>
      <c r="C75" s="353"/>
      <c r="D75" s="353"/>
      <c r="E75" s="234"/>
      <c r="F75" s="245"/>
      <c r="G75" s="245"/>
      <c r="H75" s="245"/>
      <c r="I75" s="245"/>
      <c r="J75" s="245"/>
      <c r="K75" s="245"/>
      <c r="L75" s="245">
        <f t="shared" si="0"/>
        <v>0</v>
      </c>
      <c r="N75" s="311"/>
      <c r="O75" s="311"/>
      <c r="P75" s="311"/>
      <c r="Q75" s="311"/>
    </row>
    <row r="76" spans="1:17" s="122" customFormat="1" ht="22.5" customHeight="1">
      <c r="A76" s="352" t="s">
        <v>210</v>
      </c>
      <c r="B76" s="353"/>
      <c r="C76" s="353"/>
      <c r="D76" s="353"/>
      <c r="E76" s="234"/>
      <c r="F76" s="245"/>
      <c r="G76" s="245"/>
      <c r="H76" s="245"/>
      <c r="I76" s="245"/>
      <c r="J76" s="245"/>
      <c r="K76" s="245"/>
      <c r="L76" s="245">
        <f t="shared" si="0"/>
        <v>0</v>
      </c>
      <c r="N76" s="311"/>
      <c r="O76" s="311"/>
      <c r="P76" s="311"/>
      <c r="Q76" s="311"/>
    </row>
    <row r="77" spans="1:17" s="122" customFormat="1" ht="22.5" customHeight="1">
      <c r="A77" s="235" t="s">
        <v>167</v>
      </c>
      <c r="B77" s="231"/>
      <c r="C77" s="231"/>
      <c r="D77" s="234"/>
      <c r="E77" s="234"/>
      <c r="F77" s="245"/>
      <c r="G77" s="245"/>
      <c r="H77" s="245"/>
      <c r="I77" s="245">
        <v>1235716000</v>
      </c>
      <c r="J77" s="245"/>
      <c r="K77" s="245"/>
      <c r="L77" s="245">
        <f t="shared" si="0"/>
        <v>1235716000</v>
      </c>
      <c r="N77" s="311"/>
      <c r="O77" s="311"/>
      <c r="P77" s="311"/>
      <c r="Q77" s="311"/>
    </row>
    <row r="78" spans="1:17" s="122" customFormat="1" ht="22.5" customHeight="1">
      <c r="A78" s="233" t="s">
        <v>211</v>
      </c>
      <c r="B78" s="231"/>
      <c r="C78" s="231"/>
      <c r="D78" s="234"/>
      <c r="E78" s="234">
        <f t="shared" ref="E78:J78" si="1">E71+E72+E73+E74-E75-E76-E77</f>
        <v>0</v>
      </c>
      <c r="F78" s="245">
        <f t="shared" si="1"/>
        <v>118000000</v>
      </c>
      <c r="G78" s="245">
        <f t="shared" si="1"/>
        <v>0</v>
      </c>
      <c r="H78" s="245">
        <f t="shared" si="1"/>
        <v>5422810182</v>
      </c>
      <c r="I78" s="245">
        <v>31421263731</v>
      </c>
      <c r="J78" s="245">
        <f t="shared" si="1"/>
        <v>242611872</v>
      </c>
      <c r="K78" s="245"/>
      <c r="L78" s="245">
        <f>L71+L72+L73+L74-L75-L76-L77</f>
        <v>37204685785</v>
      </c>
      <c r="N78" s="311"/>
      <c r="O78" s="311"/>
      <c r="P78" s="311"/>
      <c r="Q78" s="311"/>
    </row>
    <row r="79" spans="1:17" s="122" customFormat="1" ht="22.5" customHeight="1">
      <c r="A79" s="233"/>
      <c r="B79" s="231"/>
      <c r="C79" s="231"/>
      <c r="D79" s="232"/>
      <c r="E79" s="232"/>
      <c r="F79" s="246"/>
      <c r="G79" s="246"/>
      <c r="H79" s="246"/>
      <c r="I79" s="246"/>
      <c r="J79" s="246"/>
      <c r="K79" s="246"/>
      <c r="L79" s="246"/>
      <c r="N79" s="311"/>
      <c r="O79" s="311"/>
      <c r="P79" s="311"/>
      <c r="Q79" s="311"/>
    </row>
    <row r="80" spans="1:17" s="122" customFormat="1" ht="22.5" customHeight="1">
      <c r="A80" s="358" t="s">
        <v>168</v>
      </c>
      <c r="B80" s="359"/>
      <c r="C80" s="359"/>
      <c r="D80" s="359"/>
      <c r="E80" s="236"/>
      <c r="F80" s="247"/>
      <c r="G80" s="247"/>
      <c r="H80" s="248"/>
      <c r="I80" s="248"/>
      <c r="J80" s="249"/>
      <c r="K80" s="248"/>
      <c r="L80" s="249"/>
      <c r="N80" s="311"/>
      <c r="O80" s="311"/>
      <c r="P80" s="311"/>
      <c r="Q80" s="311"/>
    </row>
    <row r="81" spans="1:17" s="122" customFormat="1" ht="22.5" customHeight="1">
      <c r="A81" s="233" t="s">
        <v>190</v>
      </c>
      <c r="B81" s="231"/>
      <c r="C81" s="231"/>
      <c r="D81" s="237"/>
      <c r="E81" s="238"/>
      <c r="F81" s="250">
        <v>118000000</v>
      </c>
      <c r="G81" s="257">
        <v>0</v>
      </c>
      <c r="H81" s="250">
        <v>3699261101</v>
      </c>
      <c r="I81" s="250">
        <v>4123370794</v>
      </c>
      <c r="J81" s="250">
        <v>227467600</v>
      </c>
      <c r="K81" s="246"/>
      <c r="L81" s="251">
        <f t="shared" ref="L81:L86" si="2">F81+H81+I81+J81</f>
        <v>8168099495</v>
      </c>
      <c r="N81" s="311"/>
      <c r="O81" s="311"/>
      <c r="P81" s="311"/>
      <c r="Q81" s="311"/>
    </row>
    <row r="82" spans="1:17" s="122" customFormat="1" ht="22.5" customHeight="1">
      <c r="A82" s="352" t="s">
        <v>212</v>
      </c>
      <c r="B82" s="353"/>
      <c r="C82" s="353"/>
      <c r="D82" s="353"/>
      <c r="E82" s="238"/>
      <c r="F82" s="250"/>
      <c r="G82" s="257"/>
      <c r="H82" s="250">
        <v>629782860</v>
      </c>
      <c r="I82" s="250">
        <v>1161110892</v>
      </c>
      <c r="J82" s="250">
        <v>11358216</v>
      </c>
      <c r="K82" s="246"/>
      <c r="L82" s="245">
        <f t="shared" si="2"/>
        <v>1802251968</v>
      </c>
      <c r="N82" s="311"/>
      <c r="O82" s="311"/>
      <c r="P82" s="311"/>
      <c r="Q82" s="311"/>
    </row>
    <row r="83" spans="1:17" s="122" customFormat="1" ht="22.5" customHeight="1">
      <c r="A83" s="235" t="s">
        <v>165</v>
      </c>
      <c r="B83" s="231"/>
      <c r="C83" s="231"/>
      <c r="D83" s="232"/>
      <c r="E83" s="232"/>
      <c r="F83" s="246"/>
      <c r="G83" s="246"/>
      <c r="H83" s="246"/>
      <c r="I83" s="246"/>
      <c r="J83" s="246"/>
      <c r="K83" s="246"/>
      <c r="L83" s="245">
        <f t="shared" si="2"/>
        <v>0</v>
      </c>
      <c r="N83" s="311"/>
      <c r="O83" s="311"/>
      <c r="P83" s="311"/>
      <c r="Q83" s="311"/>
    </row>
    <row r="84" spans="1:17" s="122" customFormat="1" ht="22.5" customHeight="1">
      <c r="A84" s="352" t="s">
        <v>166</v>
      </c>
      <c r="B84" s="353"/>
      <c r="C84" s="353"/>
      <c r="D84" s="353"/>
      <c r="E84" s="232"/>
      <c r="F84" s="246"/>
      <c r="G84" s="246"/>
      <c r="H84" s="246"/>
      <c r="I84" s="246"/>
      <c r="J84" s="246"/>
      <c r="K84" s="246"/>
      <c r="L84" s="245">
        <f t="shared" si="2"/>
        <v>0</v>
      </c>
      <c r="N84" s="311"/>
      <c r="O84" s="311"/>
      <c r="P84" s="311"/>
      <c r="Q84" s="311"/>
    </row>
    <row r="85" spans="1:17" s="122" customFormat="1" ht="22.5" customHeight="1">
      <c r="A85" s="352" t="s">
        <v>210</v>
      </c>
      <c r="B85" s="353"/>
      <c r="C85" s="353"/>
      <c r="D85" s="353"/>
      <c r="E85" s="232"/>
      <c r="F85" s="246"/>
      <c r="G85" s="246"/>
      <c r="H85" s="246"/>
      <c r="I85" s="246"/>
      <c r="J85" s="246"/>
      <c r="K85" s="246"/>
      <c r="L85" s="245">
        <f t="shared" si="2"/>
        <v>0</v>
      </c>
      <c r="N85" s="311"/>
      <c r="O85" s="311"/>
      <c r="P85" s="311"/>
      <c r="Q85" s="311"/>
    </row>
    <row r="86" spans="1:17" s="122" customFormat="1" ht="22.5" customHeight="1">
      <c r="A86" s="235" t="s">
        <v>167</v>
      </c>
      <c r="B86" s="231"/>
      <c r="C86" s="231"/>
      <c r="D86" s="232"/>
      <c r="E86" s="232"/>
      <c r="F86" s="246"/>
      <c r="G86" s="246"/>
      <c r="H86" s="246"/>
      <c r="I86" s="246"/>
      <c r="J86" s="246"/>
      <c r="K86" s="246"/>
      <c r="L86" s="245">
        <f t="shared" si="2"/>
        <v>0</v>
      </c>
      <c r="N86" s="311"/>
      <c r="O86" s="311"/>
      <c r="P86" s="311"/>
      <c r="Q86" s="311"/>
    </row>
    <row r="87" spans="1:17" s="122" customFormat="1" ht="22.5" customHeight="1">
      <c r="A87" s="233" t="s">
        <v>211</v>
      </c>
      <c r="B87" s="231"/>
      <c r="C87" s="231"/>
      <c r="D87" s="232"/>
      <c r="E87" s="232">
        <f t="shared" ref="E87:J87" si="3">E81+E82+E83-E84-E85-E86</f>
        <v>0</v>
      </c>
      <c r="F87" s="246">
        <f>F81+F82+F83-F84-F85-F86</f>
        <v>118000000</v>
      </c>
      <c r="G87" s="246">
        <f t="shared" si="3"/>
        <v>0</v>
      </c>
      <c r="H87" s="246">
        <f t="shared" si="3"/>
        <v>4329043961</v>
      </c>
      <c r="I87" s="246">
        <f>I81+I82+I83-I84-I85-I86</f>
        <v>5284481686</v>
      </c>
      <c r="J87" s="246">
        <f t="shared" si="3"/>
        <v>238825816</v>
      </c>
      <c r="K87" s="246"/>
      <c r="L87" s="245">
        <f>L81+L82+L83-L84-L85-L86</f>
        <v>9970351463</v>
      </c>
      <c r="N87" s="311"/>
      <c r="O87" s="311"/>
      <c r="P87" s="311"/>
      <c r="Q87" s="311"/>
    </row>
    <row r="88" spans="1:17" s="122" customFormat="1" ht="22.5" customHeight="1">
      <c r="A88" s="233"/>
      <c r="B88" s="231"/>
      <c r="C88" s="231"/>
      <c r="D88" s="232"/>
      <c r="E88" s="232"/>
      <c r="F88" s="246"/>
      <c r="G88" s="246"/>
      <c r="H88" s="246"/>
      <c r="I88" s="246"/>
      <c r="J88" s="246"/>
      <c r="K88" s="246"/>
      <c r="L88" s="246"/>
      <c r="N88" s="311"/>
      <c r="O88" s="311"/>
      <c r="P88" s="311"/>
      <c r="Q88" s="311"/>
    </row>
    <row r="89" spans="1:17" s="122" customFormat="1" ht="22.5" customHeight="1">
      <c r="A89" s="358" t="s">
        <v>170</v>
      </c>
      <c r="B89" s="359"/>
      <c r="C89" s="359"/>
      <c r="D89" s="359"/>
      <c r="E89" s="359"/>
      <c r="F89" s="360"/>
      <c r="G89" s="247"/>
      <c r="H89" s="248"/>
      <c r="I89" s="248"/>
      <c r="J89" s="249"/>
      <c r="K89" s="248"/>
      <c r="L89" s="249"/>
      <c r="N89" s="311"/>
      <c r="O89" s="311"/>
      <c r="P89" s="311"/>
      <c r="Q89" s="311"/>
    </row>
    <row r="90" spans="1:17" s="122" customFormat="1" ht="22.5" customHeight="1">
      <c r="A90" s="235" t="s">
        <v>276</v>
      </c>
      <c r="B90" s="231"/>
      <c r="C90" s="231"/>
      <c r="D90" s="232"/>
      <c r="E90" s="232"/>
      <c r="F90" s="246">
        <f>F71-F81</f>
        <v>0</v>
      </c>
      <c r="G90" s="246"/>
      <c r="H90" s="246">
        <f>H71-H81</f>
        <v>1723549081</v>
      </c>
      <c r="I90" s="246">
        <f>I71-I81</f>
        <v>27341536206</v>
      </c>
      <c r="J90" s="246">
        <f>J71-J81</f>
        <v>15144272</v>
      </c>
      <c r="K90" s="246"/>
      <c r="L90" s="246">
        <f>D90+F90++I90+H90+J90</f>
        <v>29080229559</v>
      </c>
      <c r="N90" s="311"/>
      <c r="O90" s="311"/>
      <c r="P90" s="311"/>
      <c r="Q90" s="311"/>
    </row>
    <row r="91" spans="1:17" s="120" customFormat="1" ht="22.5" customHeight="1">
      <c r="A91" s="239" t="s">
        <v>277</v>
      </c>
      <c r="B91" s="240"/>
      <c r="C91" s="240"/>
      <c r="D91" s="241"/>
      <c r="E91" s="241"/>
      <c r="F91" s="252">
        <f>F78-F87</f>
        <v>0</v>
      </c>
      <c r="G91" s="252">
        <f t="shared" ref="G91:L91" si="4">G78-G87</f>
        <v>0</v>
      </c>
      <c r="H91" s="252">
        <f t="shared" si="4"/>
        <v>1093766221</v>
      </c>
      <c r="I91" s="252">
        <f t="shared" si="4"/>
        <v>26136782045</v>
      </c>
      <c r="J91" s="252">
        <f t="shared" si="4"/>
        <v>3786056</v>
      </c>
      <c r="K91" s="252">
        <f t="shared" si="4"/>
        <v>0</v>
      </c>
      <c r="L91" s="252">
        <f t="shared" si="4"/>
        <v>27234334322</v>
      </c>
      <c r="N91" s="310"/>
      <c r="O91" s="310"/>
      <c r="P91" s="310"/>
      <c r="Q91" s="310"/>
    </row>
    <row r="92" spans="1:17" s="120" customFormat="1" ht="22.5" customHeight="1">
      <c r="A92" s="136"/>
      <c r="D92" s="73"/>
      <c r="E92" s="73"/>
      <c r="F92" s="73"/>
      <c r="G92" s="73"/>
      <c r="H92" s="73"/>
      <c r="I92" s="73"/>
      <c r="J92" s="130"/>
      <c r="K92" s="131"/>
      <c r="L92" s="130"/>
      <c r="N92" s="310"/>
      <c r="O92" s="310"/>
      <c r="P92" s="310"/>
      <c r="Q92" s="310"/>
    </row>
    <row r="93" spans="1:17" s="120" customFormat="1" ht="22.5" customHeight="1">
      <c r="A93" s="136" t="s">
        <v>224</v>
      </c>
      <c r="D93" s="73"/>
      <c r="E93" s="73"/>
      <c r="F93" s="73"/>
      <c r="G93" s="73"/>
      <c r="H93" s="73"/>
      <c r="I93" s="73"/>
      <c r="J93" s="130"/>
      <c r="K93" s="131"/>
      <c r="L93" s="130"/>
      <c r="N93" s="310"/>
      <c r="O93" s="310"/>
      <c r="P93" s="310"/>
      <c r="Q93" s="310"/>
    </row>
    <row r="94" spans="1:17" s="120" customFormat="1" ht="22.5" customHeight="1">
      <c r="A94" s="136" t="s">
        <v>188</v>
      </c>
      <c r="D94" s="73"/>
      <c r="E94" s="73"/>
      <c r="F94" s="73"/>
      <c r="G94" s="73"/>
      <c r="H94" s="73"/>
      <c r="I94" s="73"/>
      <c r="J94" s="130"/>
      <c r="K94" s="131"/>
      <c r="L94" s="130"/>
      <c r="N94" s="310"/>
      <c r="O94" s="310"/>
      <c r="P94" s="310"/>
      <c r="Q94" s="310"/>
    </row>
    <row r="95" spans="1:17" s="120" customFormat="1" ht="22.5" customHeight="1">
      <c r="A95" s="136" t="s">
        <v>221</v>
      </c>
      <c r="D95" s="73"/>
      <c r="E95" s="73"/>
      <c r="F95" s="73"/>
      <c r="G95" s="73"/>
      <c r="H95" s="73"/>
      <c r="I95" s="73"/>
      <c r="J95" s="130"/>
      <c r="K95" s="131"/>
      <c r="L95" s="130"/>
      <c r="N95" s="310"/>
      <c r="O95" s="310"/>
      <c r="P95" s="310"/>
      <c r="Q95" s="310"/>
    </row>
    <row r="96" spans="1:17" s="120" customFormat="1" ht="22.5" customHeight="1">
      <c r="A96" s="136" t="s">
        <v>222</v>
      </c>
      <c r="D96" s="73"/>
      <c r="E96" s="73"/>
      <c r="F96" s="73"/>
      <c r="G96" s="73"/>
      <c r="H96" s="73"/>
      <c r="I96" s="73"/>
      <c r="J96" s="130"/>
      <c r="K96" s="131"/>
      <c r="L96" s="130"/>
      <c r="N96" s="310"/>
      <c r="O96" s="310"/>
      <c r="P96" s="310"/>
      <c r="Q96" s="310"/>
    </row>
    <row r="97" spans="1:17" s="120" customFormat="1" ht="22.5" customHeight="1">
      <c r="A97" s="136" t="s">
        <v>223</v>
      </c>
      <c r="D97" s="73"/>
      <c r="E97" s="73"/>
      <c r="F97" s="73"/>
      <c r="G97" s="73"/>
      <c r="H97" s="73"/>
      <c r="I97" s="73"/>
      <c r="J97" s="130"/>
      <c r="K97" s="131"/>
      <c r="L97" s="130"/>
      <c r="N97" s="310"/>
      <c r="O97" s="310"/>
      <c r="P97" s="310"/>
      <c r="Q97" s="310"/>
    </row>
    <row r="98" spans="1:17" s="120" customFormat="1" ht="22.5" customHeight="1">
      <c r="A98" s="137"/>
      <c r="D98" s="73"/>
      <c r="E98" s="73"/>
      <c r="F98" s="73"/>
      <c r="G98" s="73"/>
      <c r="H98" s="73"/>
      <c r="I98" s="73"/>
      <c r="J98" s="130"/>
      <c r="K98" s="131"/>
      <c r="L98" s="130"/>
      <c r="N98" s="310"/>
      <c r="O98" s="310"/>
      <c r="P98" s="310"/>
      <c r="Q98" s="310"/>
    </row>
    <row r="99" spans="1:17" s="120" customFormat="1" ht="22.5" customHeight="1">
      <c r="A99" s="138" t="s">
        <v>353</v>
      </c>
      <c r="D99" s="137"/>
      <c r="E99" s="137"/>
      <c r="F99" s="137"/>
      <c r="G99" s="137"/>
      <c r="H99" s="137"/>
      <c r="I99" s="137"/>
      <c r="J99" s="202"/>
      <c r="K99" s="203"/>
      <c r="L99" s="202"/>
      <c r="N99" s="310"/>
      <c r="O99" s="310"/>
      <c r="P99" s="310"/>
      <c r="Q99" s="310"/>
    </row>
    <row r="100" spans="1:17" s="120" customFormat="1" ht="22.5" customHeight="1">
      <c r="A100" s="138"/>
      <c r="D100" s="137"/>
      <c r="E100" s="137"/>
      <c r="F100" s="137"/>
      <c r="G100" s="137"/>
      <c r="H100" s="137"/>
      <c r="I100" s="137"/>
      <c r="J100" s="202"/>
      <c r="K100" s="203"/>
      <c r="L100" s="202"/>
      <c r="N100" s="310"/>
      <c r="O100" s="310"/>
      <c r="P100" s="310"/>
      <c r="Q100" s="310"/>
    </row>
    <row r="101" spans="1:17" s="120" customFormat="1" ht="22.5" customHeight="1">
      <c r="A101" s="138" t="s">
        <v>354</v>
      </c>
      <c r="D101" s="137"/>
      <c r="E101" s="137"/>
      <c r="F101" s="137"/>
      <c r="G101" s="137"/>
      <c r="H101" s="137"/>
      <c r="I101" s="137"/>
      <c r="J101" s="202"/>
      <c r="K101" s="203"/>
      <c r="L101" s="202"/>
      <c r="N101" s="310"/>
      <c r="O101" s="310"/>
      <c r="P101" s="310"/>
      <c r="Q101" s="310"/>
    </row>
    <row r="102" spans="1:17" s="120" customFormat="1" ht="22.5" hidden="1" customHeight="1">
      <c r="B102" s="121"/>
      <c r="C102" s="122"/>
      <c r="D102" s="344" t="s">
        <v>215</v>
      </c>
      <c r="E102" s="122"/>
      <c r="F102" s="344" t="s">
        <v>216</v>
      </c>
      <c r="G102" s="122"/>
      <c r="H102" s="344" t="s">
        <v>217</v>
      </c>
      <c r="I102" s="122"/>
      <c r="J102" s="348" t="s">
        <v>164</v>
      </c>
      <c r="K102" s="198"/>
      <c r="L102" s="348" t="s">
        <v>132</v>
      </c>
      <c r="N102" s="310"/>
      <c r="O102" s="310"/>
      <c r="P102" s="310"/>
      <c r="Q102" s="310"/>
    </row>
    <row r="103" spans="1:17" s="120" customFormat="1" ht="22.5" hidden="1" customHeight="1">
      <c r="A103" s="123"/>
      <c r="B103" s="124"/>
      <c r="C103" s="124"/>
      <c r="D103" s="345"/>
      <c r="E103" s="124"/>
      <c r="F103" s="345"/>
      <c r="G103" s="124"/>
      <c r="H103" s="345"/>
      <c r="I103" s="124"/>
      <c r="J103" s="349"/>
      <c r="K103" s="198"/>
      <c r="L103" s="349"/>
      <c r="N103" s="310"/>
      <c r="O103" s="310"/>
      <c r="P103" s="310"/>
      <c r="Q103" s="310"/>
    </row>
    <row r="104" spans="1:17" s="120" customFormat="1" ht="22.5" hidden="1" customHeight="1">
      <c r="A104" s="139" t="s">
        <v>218</v>
      </c>
      <c r="B104" s="140"/>
      <c r="C104" s="140"/>
      <c r="D104" s="140"/>
      <c r="E104" s="125"/>
      <c r="F104" s="126"/>
      <c r="G104" s="126"/>
      <c r="H104" s="126"/>
      <c r="I104" s="126"/>
      <c r="J104" s="204"/>
      <c r="K104" s="201"/>
      <c r="L104" s="204"/>
      <c r="N104" s="310"/>
      <c r="O104" s="310"/>
      <c r="P104" s="310"/>
      <c r="Q104" s="310"/>
    </row>
    <row r="105" spans="1:17" s="122" customFormat="1" ht="22.5" hidden="1" customHeight="1">
      <c r="A105" s="128" t="s">
        <v>190</v>
      </c>
      <c r="B105" s="120"/>
      <c r="C105" s="120"/>
      <c r="D105" s="73"/>
      <c r="E105" s="73"/>
      <c r="F105" s="73"/>
      <c r="G105" s="73"/>
      <c r="H105" s="73"/>
      <c r="I105" s="73"/>
      <c r="J105" s="130">
        <v>0</v>
      </c>
      <c r="K105" s="191"/>
      <c r="L105" s="191">
        <f>J105+H105+F105+D105</f>
        <v>0</v>
      </c>
      <c r="N105" s="311"/>
      <c r="O105" s="311"/>
      <c r="P105" s="311"/>
      <c r="Q105" s="311"/>
    </row>
    <row r="106" spans="1:17" s="122" customFormat="1" ht="22.5" hidden="1" customHeight="1">
      <c r="A106" s="129" t="s">
        <v>208</v>
      </c>
      <c r="B106" s="120"/>
      <c r="C106" s="120"/>
      <c r="D106" s="73"/>
      <c r="E106" s="73"/>
      <c r="F106" s="73"/>
      <c r="G106" s="73"/>
      <c r="H106" s="73"/>
      <c r="I106" s="73"/>
      <c r="J106" s="130"/>
      <c r="K106" s="131"/>
      <c r="L106" s="191">
        <f>J106+H106+F106+D106</f>
        <v>0</v>
      </c>
      <c r="N106" s="311"/>
      <c r="O106" s="311"/>
      <c r="P106" s="311"/>
      <c r="Q106" s="311"/>
    </row>
    <row r="107" spans="1:17" s="122" customFormat="1" ht="22.5" hidden="1" customHeight="1">
      <c r="A107" s="141" t="s">
        <v>219</v>
      </c>
      <c r="B107" s="120"/>
      <c r="C107" s="120"/>
      <c r="D107" s="73"/>
      <c r="E107" s="73"/>
      <c r="F107" s="73"/>
      <c r="G107" s="73"/>
      <c r="H107" s="73"/>
      <c r="I107" s="73"/>
      <c r="J107" s="130"/>
      <c r="K107" s="131"/>
      <c r="L107" s="191">
        <f>J107+H107+F107+D107</f>
        <v>0</v>
      </c>
      <c r="N107" s="311"/>
      <c r="O107" s="311"/>
      <c r="P107" s="311"/>
      <c r="Q107" s="311"/>
    </row>
    <row r="108" spans="1:17" s="122" customFormat="1" ht="22.5" hidden="1" customHeight="1">
      <c r="A108" s="141" t="s">
        <v>220</v>
      </c>
      <c r="B108" s="120"/>
      <c r="C108" s="120"/>
      <c r="D108" s="73"/>
      <c r="E108" s="73"/>
      <c r="F108" s="73"/>
      <c r="G108" s="73"/>
      <c r="H108" s="73"/>
      <c r="I108" s="73"/>
      <c r="J108" s="130"/>
      <c r="K108" s="131"/>
      <c r="L108" s="191">
        <f>J108+H108+F108+D108</f>
        <v>0</v>
      </c>
      <c r="N108" s="311"/>
      <c r="O108" s="311"/>
      <c r="P108" s="311"/>
      <c r="Q108" s="311"/>
    </row>
    <row r="109" spans="1:17" s="122" customFormat="1" ht="22.5" hidden="1" customHeight="1">
      <c r="A109" s="129" t="s">
        <v>165</v>
      </c>
      <c r="B109" s="120"/>
      <c r="C109" s="120"/>
      <c r="D109" s="73"/>
      <c r="E109" s="73"/>
      <c r="F109" s="73"/>
      <c r="G109" s="73"/>
      <c r="H109" s="73"/>
      <c r="I109" s="73"/>
      <c r="J109" s="130"/>
      <c r="K109" s="131"/>
      <c r="L109" s="191"/>
      <c r="N109" s="311"/>
      <c r="O109" s="311"/>
      <c r="P109" s="311"/>
      <c r="Q109" s="311"/>
    </row>
    <row r="110" spans="1:17" s="122" customFormat="1" ht="22.5" hidden="1" customHeight="1">
      <c r="A110" s="370" t="s">
        <v>210</v>
      </c>
      <c r="B110" s="370"/>
      <c r="C110" s="370"/>
      <c r="D110" s="370"/>
      <c r="E110" s="73"/>
      <c r="F110" s="73"/>
      <c r="G110" s="73"/>
      <c r="H110" s="73"/>
      <c r="I110" s="73"/>
      <c r="J110" s="130"/>
      <c r="K110" s="131"/>
      <c r="L110" s="191">
        <f>J110+H110+F110+D110</f>
        <v>0</v>
      </c>
      <c r="N110" s="311"/>
      <c r="O110" s="311"/>
      <c r="P110" s="311"/>
      <c r="Q110" s="311"/>
    </row>
    <row r="111" spans="1:17" s="122" customFormat="1" ht="22.5" hidden="1" customHeight="1">
      <c r="A111" s="129" t="s">
        <v>167</v>
      </c>
      <c r="B111" s="120"/>
      <c r="C111" s="120"/>
      <c r="D111" s="73"/>
      <c r="E111" s="73"/>
      <c r="F111" s="73"/>
      <c r="G111" s="142"/>
      <c r="H111" s="73"/>
      <c r="I111" s="142"/>
      <c r="J111" s="130"/>
      <c r="K111" s="131"/>
      <c r="L111" s="191">
        <f>J111+H111+F111+D111</f>
        <v>0</v>
      </c>
      <c r="N111" s="311"/>
      <c r="O111" s="311"/>
      <c r="P111" s="311"/>
      <c r="Q111" s="311"/>
    </row>
    <row r="112" spans="1:17" s="122" customFormat="1" ht="22.5" hidden="1" customHeight="1">
      <c r="A112" s="128" t="s">
        <v>211</v>
      </c>
      <c r="B112" s="120"/>
      <c r="C112" s="120"/>
      <c r="D112" s="73">
        <f t="shared" ref="D112:J112" si="5">D105+D106+D107+D108-D109-D110-D111</f>
        <v>0</v>
      </c>
      <c r="E112" s="73">
        <f t="shared" si="5"/>
        <v>0</v>
      </c>
      <c r="F112" s="73">
        <f t="shared" si="5"/>
        <v>0</v>
      </c>
      <c r="G112" s="73">
        <f t="shared" si="5"/>
        <v>0</v>
      </c>
      <c r="H112" s="73">
        <f t="shared" si="5"/>
        <v>0</v>
      </c>
      <c r="I112" s="73">
        <f t="shared" si="5"/>
        <v>0</v>
      </c>
      <c r="J112" s="130">
        <f t="shared" si="5"/>
        <v>0</v>
      </c>
      <c r="K112" s="131"/>
      <c r="L112" s="130">
        <f>L105+L106+L107+L108-L109-L110-L111</f>
        <v>0</v>
      </c>
      <c r="N112" s="311"/>
      <c r="O112" s="311"/>
      <c r="P112" s="311"/>
      <c r="Q112" s="311"/>
    </row>
    <row r="113" spans="1:17" s="122" customFormat="1" ht="22.5" hidden="1" customHeight="1">
      <c r="A113" s="128"/>
      <c r="B113" s="120"/>
      <c r="C113" s="120"/>
      <c r="D113" s="73"/>
      <c r="E113" s="73"/>
      <c r="F113" s="73"/>
      <c r="G113" s="73"/>
      <c r="H113" s="73"/>
      <c r="I113" s="73"/>
      <c r="J113" s="130"/>
      <c r="K113" s="131"/>
      <c r="L113" s="130"/>
      <c r="N113" s="311"/>
      <c r="O113" s="311"/>
      <c r="P113" s="311"/>
      <c r="Q113" s="311"/>
    </row>
    <row r="114" spans="1:17" s="122" customFormat="1" ht="22.5" hidden="1" customHeight="1">
      <c r="A114" s="373" t="s">
        <v>168</v>
      </c>
      <c r="B114" s="373"/>
      <c r="C114" s="373"/>
      <c r="D114" s="373"/>
      <c r="E114" s="373"/>
      <c r="F114" s="373"/>
      <c r="G114" s="132"/>
      <c r="H114" s="132"/>
      <c r="I114" s="132"/>
      <c r="J114" s="133"/>
      <c r="K114" s="134"/>
      <c r="L114" s="133"/>
      <c r="N114" s="311"/>
      <c r="O114" s="311"/>
      <c r="P114" s="311"/>
      <c r="Q114" s="311"/>
    </row>
    <row r="115" spans="1:17" s="122" customFormat="1" ht="22.5" hidden="1" customHeight="1">
      <c r="A115" s="128" t="s">
        <v>190</v>
      </c>
      <c r="B115" s="120"/>
      <c r="C115" s="120"/>
      <c r="D115" s="73"/>
      <c r="E115" s="73"/>
      <c r="F115" s="73"/>
      <c r="G115" s="73"/>
      <c r="H115" s="73"/>
      <c r="I115" s="73"/>
      <c r="J115" s="130">
        <v>0</v>
      </c>
      <c r="K115" s="131"/>
      <c r="L115" s="135">
        <f>D115+F115+H115+J115</f>
        <v>0</v>
      </c>
      <c r="N115" s="311"/>
      <c r="O115" s="311"/>
      <c r="P115" s="311"/>
      <c r="Q115" s="311"/>
    </row>
    <row r="116" spans="1:17" s="122" customFormat="1" ht="22.5" hidden="1" customHeight="1">
      <c r="A116" s="370" t="s">
        <v>212</v>
      </c>
      <c r="B116" s="370"/>
      <c r="C116" s="370"/>
      <c r="D116" s="370"/>
      <c r="E116" s="73"/>
      <c r="F116" s="73"/>
      <c r="G116" s="73"/>
      <c r="H116" s="73"/>
      <c r="I116" s="73"/>
      <c r="J116" s="130">
        <v>0</v>
      </c>
      <c r="K116" s="131"/>
      <c r="L116" s="135">
        <f>D116+F116+H116+J116</f>
        <v>0</v>
      </c>
      <c r="N116" s="311"/>
      <c r="O116" s="311"/>
      <c r="P116" s="311"/>
      <c r="Q116" s="311"/>
    </row>
    <row r="117" spans="1:17" s="122" customFormat="1" ht="22.5" hidden="1" customHeight="1">
      <c r="A117" s="129" t="s">
        <v>165</v>
      </c>
      <c r="B117" s="120"/>
      <c r="C117" s="120"/>
      <c r="D117" s="73"/>
      <c r="E117" s="73"/>
      <c r="F117" s="73"/>
      <c r="G117" s="73"/>
      <c r="H117" s="73"/>
      <c r="I117" s="73"/>
      <c r="J117" s="130"/>
      <c r="K117" s="131"/>
      <c r="L117" s="135"/>
      <c r="N117" s="311"/>
      <c r="O117" s="311"/>
      <c r="P117" s="311"/>
      <c r="Q117" s="311"/>
    </row>
    <row r="118" spans="1:17" s="122" customFormat="1" ht="22.5" hidden="1" customHeight="1">
      <c r="A118" s="370" t="s">
        <v>210</v>
      </c>
      <c r="B118" s="370"/>
      <c r="C118" s="370"/>
      <c r="D118" s="370"/>
      <c r="E118" s="73"/>
      <c r="F118" s="73"/>
      <c r="G118" s="73"/>
      <c r="H118" s="73"/>
      <c r="I118" s="73"/>
      <c r="J118" s="130"/>
      <c r="K118" s="131"/>
      <c r="L118" s="135">
        <f>D118+F118+H118+J118</f>
        <v>0</v>
      </c>
      <c r="N118" s="311"/>
      <c r="O118" s="311"/>
      <c r="P118" s="311"/>
      <c r="Q118" s="311"/>
    </row>
    <row r="119" spans="1:17" s="122" customFormat="1" ht="22.5" hidden="1" customHeight="1">
      <c r="A119" s="129" t="s">
        <v>169</v>
      </c>
      <c r="B119" s="120"/>
      <c r="C119" s="120"/>
      <c r="D119" s="73"/>
      <c r="E119" s="73"/>
      <c r="F119" s="73"/>
      <c r="G119" s="73"/>
      <c r="H119" s="73"/>
      <c r="I119" s="73"/>
      <c r="J119" s="130"/>
      <c r="K119" s="131"/>
      <c r="L119" s="135">
        <f>D119+F119+H119+J119</f>
        <v>0</v>
      </c>
      <c r="N119" s="311"/>
      <c r="O119" s="311"/>
      <c r="P119" s="311"/>
      <c r="Q119" s="311"/>
    </row>
    <row r="120" spans="1:17" s="122" customFormat="1" ht="22.5" hidden="1" customHeight="1">
      <c r="A120" s="128" t="s">
        <v>211</v>
      </c>
      <c r="B120" s="120"/>
      <c r="C120" s="120"/>
      <c r="D120" s="73">
        <f t="shared" ref="D120:J120" si="6">D115+D116+D117-D118-D119</f>
        <v>0</v>
      </c>
      <c r="E120" s="73">
        <f t="shared" si="6"/>
        <v>0</v>
      </c>
      <c r="F120" s="73">
        <f t="shared" si="6"/>
        <v>0</v>
      </c>
      <c r="G120" s="73">
        <f t="shared" si="6"/>
        <v>0</v>
      </c>
      <c r="H120" s="73">
        <f t="shared" si="6"/>
        <v>0</v>
      </c>
      <c r="I120" s="73">
        <f t="shared" si="6"/>
        <v>0</v>
      </c>
      <c r="J120" s="130">
        <f t="shared" si="6"/>
        <v>0</v>
      </c>
      <c r="K120" s="131"/>
      <c r="L120" s="135">
        <f>D120+F120+H120+J120</f>
        <v>0</v>
      </c>
      <c r="N120" s="311"/>
      <c r="O120" s="311"/>
      <c r="P120" s="311"/>
      <c r="Q120" s="311"/>
    </row>
    <row r="121" spans="1:17" s="122" customFormat="1" ht="22.5" hidden="1" customHeight="1">
      <c r="A121" s="128"/>
      <c r="B121" s="120"/>
      <c r="C121" s="120"/>
      <c r="D121" s="73"/>
      <c r="E121" s="73"/>
      <c r="F121" s="73"/>
      <c r="G121" s="73"/>
      <c r="H121" s="73"/>
      <c r="I121" s="73"/>
      <c r="J121" s="130"/>
      <c r="K121" s="131"/>
      <c r="L121" s="130"/>
      <c r="N121" s="311"/>
      <c r="O121" s="311"/>
      <c r="P121" s="311"/>
      <c r="Q121" s="311"/>
    </row>
    <row r="122" spans="1:17" s="122" customFormat="1" ht="22.5" hidden="1" customHeight="1">
      <c r="A122" s="373" t="s">
        <v>170</v>
      </c>
      <c r="B122" s="373"/>
      <c r="C122" s="373"/>
      <c r="D122" s="373"/>
      <c r="E122" s="373"/>
      <c r="F122" s="373"/>
      <c r="G122" s="132"/>
      <c r="H122" s="132"/>
      <c r="I122" s="132"/>
      <c r="J122" s="133"/>
      <c r="K122" s="134"/>
      <c r="L122" s="133"/>
      <c r="N122" s="311"/>
      <c r="O122" s="311"/>
      <c r="P122" s="311"/>
      <c r="Q122" s="311"/>
    </row>
    <row r="123" spans="1:17" s="122" customFormat="1" ht="22.5" hidden="1" customHeight="1">
      <c r="A123" s="367" t="s">
        <v>213</v>
      </c>
      <c r="B123" s="367"/>
      <c r="C123" s="367"/>
      <c r="D123" s="367"/>
      <c r="E123" s="73"/>
      <c r="F123" s="73">
        <f>F105-F115</f>
        <v>0</v>
      </c>
      <c r="G123" s="73"/>
      <c r="H123" s="73">
        <f>H105-H115</f>
        <v>0</v>
      </c>
      <c r="I123" s="73"/>
      <c r="J123" s="130">
        <f>J105-J115</f>
        <v>0</v>
      </c>
      <c r="K123" s="131"/>
      <c r="L123" s="130">
        <f>D123+F123+H123+J123</f>
        <v>0</v>
      </c>
      <c r="N123" s="311"/>
      <c r="O123" s="311"/>
      <c r="P123" s="311"/>
      <c r="Q123" s="311"/>
    </row>
    <row r="124" spans="1:17" s="120" customFormat="1" ht="22.5" hidden="1" customHeight="1">
      <c r="A124" s="389" t="s">
        <v>214</v>
      </c>
      <c r="B124" s="389"/>
      <c r="C124" s="389"/>
      <c r="D124" s="389"/>
      <c r="E124" s="73"/>
      <c r="F124" s="73">
        <f>F112-F120</f>
        <v>0</v>
      </c>
      <c r="G124" s="73"/>
      <c r="H124" s="73">
        <f>H112-H120</f>
        <v>0</v>
      </c>
      <c r="I124" s="73"/>
      <c r="J124" s="130">
        <f>J112-J120</f>
        <v>0</v>
      </c>
      <c r="K124" s="131"/>
      <c r="L124" s="130">
        <f>D124+F124+H124+J124</f>
        <v>0</v>
      </c>
      <c r="N124" s="310"/>
      <c r="O124" s="310"/>
      <c r="P124" s="310"/>
      <c r="Q124" s="310"/>
    </row>
    <row r="125" spans="1:17" s="120" customFormat="1" ht="22.5" customHeight="1">
      <c r="A125" s="136"/>
      <c r="D125" s="73"/>
      <c r="E125" s="73"/>
      <c r="F125" s="73"/>
      <c r="G125" s="73"/>
      <c r="H125" s="73"/>
      <c r="I125" s="73"/>
      <c r="J125" s="130"/>
      <c r="K125" s="131"/>
      <c r="L125" s="130"/>
      <c r="N125" s="310"/>
      <c r="O125" s="310"/>
      <c r="P125" s="310"/>
      <c r="Q125" s="310"/>
    </row>
    <row r="126" spans="1:17" ht="22.5" customHeight="1">
      <c r="A126" s="341" t="s">
        <v>355</v>
      </c>
      <c r="B126" s="341"/>
      <c r="C126" s="341"/>
      <c r="D126" s="341"/>
      <c r="E126" s="341"/>
      <c r="F126" s="341"/>
      <c r="J126" s="189">
        <f>J52</f>
        <v>42369</v>
      </c>
      <c r="K126" s="187"/>
      <c r="L126" s="189">
        <f>L52</f>
        <v>42005</v>
      </c>
    </row>
    <row r="127" spans="1:17" ht="22.5" customHeight="1">
      <c r="A127" s="331" t="s">
        <v>357</v>
      </c>
      <c r="B127" s="340"/>
      <c r="C127" s="340"/>
      <c r="D127" s="340"/>
      <c r="E127" s="340"/>
      <c r="F127" s="340"/>
      <c r="J127" s="190"/>
      <c r="K127" s="186"/>
      <c r="L127" s="190"/>
    </row>
    <row r="128" spans="1:17" ht="22.5" customHeight="1">
      <c r="A128" s="331" t="s">
        <v>356</v>
      </c>
      <c r="B128" s="340"/>
      <c r="C128" s="340"/>
      <c r="D128" s="340"/>
      <c r="E128" s="340"/>
      <c r="F128" s="340"/>
      <c r="J128" s="186">
        <v>41840000000</v>
      </c>
      <c r="K128" s="186">
        <f>K129</f>
        <v>0</v>
      </c>
      <c r="L128" s="186">
        <v>41840000000</v>
      </c>
    </row>
    <row r="129" spans="1:12" ht="22.5" customHeight="1">
      <c r="A129" s="331" t="s">
        <v>358</v>
      </c>
      <c r="B129" s="340"/>
      <c r="C129" s="340"/>
      <c r="D129" s="340"/>
      <c r="E129" s="340"/>
      <c r="F129" s="340"/>
      <c r="J129" s="186">
        <v>49153667000</v>
      </c>
      <c r="K129" s="186"/>
      <c r="L129" s="186">
        <v>49153667000</v>
      </c>
    </row>
    <row r="130" spans="1:12" ht="22.5" customHeight="1">
      <c r="A130" s="331" t="s">
        <v>359</v>
      </c>
      <c r="B130" s="340"/>
      <c r="C130" s="340"/>
      <c r="D130" s="340"/>
      <c r="E130" s="340"/>
      <c r="F130" s="340"/>
      <c r="J130" s="186">
        <v>-15449676227</v>
      </c>
      <c r="K130" s="186"/>
      <c r="L130" s="186">
        <v>-15449676227</v>
      </c>
    </row>
    <row r="131" spans="1:12" ht="22.5" customHeight="1">
      <c r="A131" s="331" t="s">
        <v>328</v>
      </c>
      <c r="B131" s="340"/>
      <c r="C131" s="340"/>
      <c r="D131" s="340"/>
      <c r="E131" s="340"/>
      <c r="F131" s="340"/>
      <c r="J131" s="186"/>
      <c r="K131" s="186"/>
      <c r="L131" s="186"/>
    </row>
    <row r="132" spans="1:12" ht="22.5" customHeight="1">
      <c r="A132" s="340"/>
      <c r="B132" s="340"/>
      <c r="C132" s="340"/>
      <c r="D132" s="340"/>
      <c r="E132" s="340"/>
      <c r="F132" s="340"/>
      <c r="J132" s="186"/>
      <c r="L132" s="186"/>
    </row>
    <row r="133" spans="1:12" ht="22.5" customHeight="1" thickBot="1">
      <c r="A133" s="109" t="s">
        <v>132</v>
      </c>
      <c r="B133" s="109"/>
      <c r="C133" s="109"/>
      <c r="D133" s="109"/>
      <c r="E133" s="109"/>
      <c r="F133" s="109"/>
      <c r="J133" s="192">
        <f>SUM(J127:J132)</f>
        <v>75543990773</v>
      </c>
      <c r="K133" s="72"/>
      <c r="L133" s="192">
        <f>SUM(L127:L132)</f>
        <v>75543990773</v>
      </c>
    </row>
    <row r="134" spans="1:12" ht="22.5" customHeight="1" thickTop="1">
      <c r="A134" s="109"/>
      <c r="B134" s="109"/>
      <c r="C134" s="109"/>
      <c r="D134" s="109"/>
      <c r="E134" s="109"/>
      <c r="F134" s="109"/>
      <c r="J134" s="72"/>
      <c r="K134" s="72"/>
      <c r="L134" s="72"/>
    </row>
    <row r="135" spans="1:12" ht="22.5" customHeight="1">
      <c r="A135" s="361" t="s">
        <v>360</v>
      </c>
      <c r="B135" s="361"/>
      <c r="C135" s="361"/>
      <c r="D135" s="361"/>
      <c r="E135" s="361"/>
      <c r="F135" s="361"/>
      <c r="G135" s="361"/>
      <c r="H135" s="361"/>
      <c r="I135" s="361"/>
      <c r="J135" s="72"/>
      <c r="K135" s="72"/>
      <c r="L135" s="72"/>
    </row>
    <row r="136" spans="1:12" ht="22.5" customHeight="1">
      <c r="A136" s="109" t="s">
        <v>263</v>
      </c>
      <c r="B136" s="109"/>
      <c r="C136" s="109"/>
      <c r="D136" s="361" t="s">
        <v>264</v>
      </c>
      <c r="E136" s="361"/>
      <c r="F136" s="361"/>
      <c r="H136" s="110" t="s">
        <v>267</v>
      </c>
      <c r="I136" s="390" t="s">
        <v>417</v>
      </c>
      <c r="J136" s="390"/>
      <c r="K136" s="111"/>
      <c r="L136" s="111" t="s">
        <v>268</v>
      </c>
    </row>
    <row r="137" spans="1:12" ht="30.75" customHeight="1">
      <c r="A137" s="113" t="s">
        <v>265</v>
      </c>
      <c r="B137" s="109"/>
      <c r="C137" s="109"/>
      <c r="D137" s="336" t="s">
        <v>266</v>
      </c>
      <c r="E137" s="336"/>
      <c r="F137" s="336"/>
      <c r="H137" s="186">
        <v>20000000000</v>
      </c>
      <c r="I137" s="327">
        <v>5200000000</v>
      </c>
      <c r="J137" s="327"/>
      <c r="K137" s="196" t="s">
        <v>262</v>
      </c>
      <c r="L137" s="205">
        <v>0.26</v>
      </c>
    </row>
    <row r="138" spans="1:12" ht="30.75" customHeight="1">
      <c r="A138" s="113" t="s">
        <v>314</v>
      </c>
      <c r="B138" s="109"/>
      <c r="C138" s="109"/>
      <c r="D138" s="336" t="s">
        <v>315</v>
      </c>
      <c r="E138" s="336"/>
      <c r="F138" s="336"/>
      <c r="H138" s="186">
        <v>10000000000</v>
      </c>
      <c r="I138" s="327">
        <v>3000000000</v>
      </c>
      <c r="J138" s="327"/>
      <c r="K138" s="196"/>
      <c r="L138" s="205">
        <v>0.3</v>
      </c>
    </row>
    <row r="139" spans="1:12" ht="22.5" customHeight="1">
      <c r="A139" s="113"/>
      <c r="B139" s="109"/>
      <c r="C139" s="109"/>
      <c r="D139" s="115"/>
      <c r="E139" s="115"/>
      <c r="F139" s="115"/>
      <c r="H139" s="186"/>
      <c r="I139" s="300"/>
      <c r="J139" s="300"/>
      <c r="K139" s="196"/>
      <c r="L139" s="205"/>
    </row>
    <row r="140" spans="1:12" ht="22.5" customHeight="1">
      <c r="A140" s="338"/>
      <c r="B140" s="339"/>
      <c r="C140" s="339"/>
      <c r="D140" s="339"/>
      <c r="E140" s="339"/>
      <c r="F140" s="339"/>
      <c r="J140" s="189">
        <f>J126</f>
        <v>42369</v>
      </c>
      <c r="K140" s="190"/>
      <c r="L140" s="189">
        <f>L126</f>
        <v>42005</v>
      </c>
    </row>
    <row r="141" spans="1:12" ht="22.5" customHeight="1">
      <c r="A141" s="104" t="s">
        <v>361</v>
      </c>
      <c r="B141" s="106"/>
      <c r="C141" s="106"/>
      <c r="D141" s="106"/>
      <c r="E141" s="106"/>
      <c r="F141" s="106"/>
      <c r="J141" s="72"/>
      <c r="K141" s="72"/>
      <c r="L141" s="72"/>
    </row>
    <row r="142" spans="1:12" ht="22.5" customHeight="1">
      <c r="A142" s="117" t="s">
        <v>362</v>
      </c>
      <c r="B142" s="106"/>
      <c r="C142" s="106"/>
      <c r="D142" s="106"/>
      <c r="E142" s="106"/>
      <c r="F142" s="106"/>
      <c r="J142" s="186">
        <v>13144997641</v>
      </c>
      <c r="K142" s="186"/>
      <c r="L142" s="186">
        <v>12878863096</v>
      </c>
    </row>
    <row r="143" spans="1:12" ht="22.5" customHeight="1">
      <c r="A143" s="117" t="s">
        <v>363</v>
      </c>
      <c r="B143" s="106"/>
      <c r="C143" s="106"/>
      <c r="D143" s="106"/>
      <c r="E143" s="106"/>
      <c r="F143" s="106"/>
      <c r="J143" s="186"/>
      <c r="K143" s="186"/>
      <c r="L143" s="186">
        <v>0</v>
      </c>
    </row>
    <row r="144" spans="1:12" ht="22.5" customHeight="1">
      <c r="A144" s="117"/>
      <c r="B144" s="106"/>
      <c r="C144" s="106"/>
      <c r="D144" s="106"/>
      <c r="E144" s="106"/>
      <c r="F144" s="106"/>
      <c r="J144" s="186"/>
      <c r="K144" s="186"/>
      <c r="L144" s="186">
        <v>0</v>
      </c>
    </row>
    <row r="145" spans="1:17" ht="22.5" customHeight="1" thickBot="1">
      <c r="A145" s="104" t="s">
        <v>132</v>
      </c>
      <c r="B145" s="106"/>
      <c r="C145" s="106"/>
      <c r="D145" s="106"/>
      <c r="E145" s="106"/>
      <c r="F145" s="106"/>
      <c r="J145" s="192">
        <f>SUM(J142:J144)</f>
        <v>13144997641</v>
      </c>
      <c r="K145" s="72"/>
      <c r="L145" s="192">
        <f>SUM(L142:L144)</f>
        <v>12878863096</v>
      </c>
    </row>
    <row r="146" spans="1:17" ht="22.5" customHeight="1" thickTop="1">
      <c r="A146" s="104"/>
      <c r="B146" s="106"/>
      <c r="C146" s="106"/>
      <c r="D146" s="106"/>
      <c r="E146" s="106"/>
      <c r="F146" s="106"/>
      <c r="J146" s="72"/>
      <c r="K146" s="72"/>
      <c r="L146" s="72"/>
    </row>
    <row r="147" spans="1:17" ht="22.5" customHeight="1">
      <c r="A147" s="104" t="s">
        <v>364</v>
      </c>
      <c r="B147" s="106"/>
      <c r="C147" s="106"/>
      <c r="D147" s="106"/>
      <c r="E147" s="106"/>
      <c r="F147" s="106"/>
      <c r="J147" s="189">
        <v>42094</v>
      </c>
      <c r="K147" s="189"/>
      <c r="L147" s="189">
        <v>42005</v>
      </c>
    </row>
    <row r="148" spans="1:17" ht="22.5" customHeight="1">
      <c r="A148" s="117" t="s">
        <v>365</v>
      </c>
      <c r="B148" s="106"/>
      <c r="C148" s="106"/>
      <c r="D148" s="106"/>
      <c r="E148" s="106"/>
      <c r="F148" s="106"/>
      <c r="J148" s="186">
        <v>252639621</v>
      </c>
      <c r="K148" s="186"/>
      <c r="L148" s="186">
        <v>569005733</v>
      </c>
    </row>
    <row r="149" spans="1:17" ht="22.5" customHeight="1">
      <c r="A149" s="117" t="s">
        <v>366</v>
      </c>
      <c r="B149" s="106"/>
      <c r="C149" s="106"/>
      <c r="D149" s="106"/>
      <c r="E149" s="106"/>
      <c r="F149" s="106"/>
      <c r="J149" s="186">
        <v>360325376</v>
      </c>
      <c r="K149" s="186"/>
      <c r="L149" s="186">
        <v>360325376</v>
      </c>
    </row>
    <row r="150" spans="1:17" ht="22.5" customHeight="1">
      <c r="A150" s="117" t="s">
        <v>367</v>
      </c>
      <c r="B150" s="106"/>
      <c r="C150" s="106"/>
      <c r="D150" s="106"/>
      <c r="E150" s="106"/>
      <c r="F150" s="106"/>
      <c r="J150" s="186"/>
      <c r="K150" s="186"/>
      <c r="L150" s="186"/>
    </row>
    <row r="151" spans="1:17" ht="22.5" customHeight="1">
      <c r="A151" s="117" t="s">
        <v>368</v>
      </c>
      <c r="B151" s="106"/>
      <c r="C151" s="106"/>
      <c r="D151" s="106"/>
      <c r="E151" s="106"/>
      <c r="F151" s="106"/>
      <c r="J151" s="186"/>
      <c r="K151" s="186"/>
      <c r="L151" s="186"/>
    </row>
    <row r="152" spans="1:17" ht="22.5" customHeight="1">
      <c r="A152" s="117"/>
      <c r="B152" s="106"/>
      <c r="C152" s="106"/>
      <c r="D152" s="106"/>
      <c r="E152" s="106"/>
      <c r="F152" s="106"/>
      <c r="J152" s="186"/>
      <c r="K152" s="186"/>
      <c r="L152" s="186">
        <v>0</v>
      </c>
    </row>
    <row r="153" spans="1:17" ht="22.5" customHeight="1" thickBot="1">
      <c r="A153" s="104" t="s">
        <v>132</v>
      </c>
      <c r="B153" s="106"/>
      <c r="C153" s="106"/>
      <c r="D153" s="106"/>
      <c r="E153" s="106"/>
      <c r="F153" s="106"/>
      <c r="J153" s="192">
        <f>SUM(J148:J152)</f>
        <v>612964997</v>
      </c>
      <c r="K153" s="72"/>
      <c r="L153" s="192">
        <f>SUM(L148:L152)</f>
        <v>929331109</v>
      </c>
    </row>
    <row r="154" spans="1:17" ht="22.5" customHeight="1" thickTop="1">
      <c r="A154" s="104"/>
      <c r="B154" s="106"/>
      <c r="C154" s="106"/>
      <c r="D154" s="106"/>
      <c r="E154" s="106"/>
      <c r="F154" s="106"/>
      <c r="J154" s="72"/>
      <c r="K154" s="72"/>
      <c r="L154" s="72"/>
    </row>
    <row r="155" spans="1:17" ht="22.5" customHeight="1">
      <c r="A155" s="104" t="s">
        <v>369</v>
      </c>
      <c r="B155" s="106"/>
      <c r="C155" s="106"/>
      <c r="D155" s="106"/>
      <c r="E155" s="106"/>
      <c r="F155" s="106"/>
      <c r="J155" s="189">
        <f>J52</f>
        <v>42369</v>
      </c>
      <c r="K155" s="190"/>
      <c r="L155" s="189">
        <f>L52</f>
        <v>42005</v>
      </c>
    </row>
    <row r="156" spans="1:17" s="143" customFormat="1" ht="22.5" customHeight="1">
      <c r="A156" s="337"/>
      <c r="B156" s="337"/>
      <c r="C156" s="337"/>
      <c r="D156" s="337"/>
      <c r="J156" s="135"/>
      <c r="K156" s="131"/>
      <c r="L156" s="135"/>
      <c r="N156" s="312"/>
      <c r="O156" s="312"/>
      <c r="P156" s="312"/>
      <c r="Q156" s="312"/>
    </row>
    <row r="157" spans="1:17" s="143" customFormat="1" ht="22.5" customHeight="1">
      <c r="A157" s="333" t="s">
        <v>370</v>
      </c>
      <c r="B157" s="334"/>
      <c r="C157" s="334"/>
      <c r="D157" s="334"/>
      <c r="E157" s="334"/>
      <c r="F157" s="334"/>
      <c r="J157" s="135">
        <v>49070204192</v>
      </c>
      <c r="K157" s="131"/>
      <c r="L157" s="135">
        <v>57849035589</v>
      </c>
      <c r="N157" s="312"/>
      <c r="O157" s="312"/>
      <c r="P157" s="312"/>
      <c r="Q157" s="312"/>
    </row>
    <row r="158" spans="1:17" s="143" customFormat="1" ht="22.5" customHeight="1">
      <c r="A158" s="333" t="s">
        <v>371</v>
      </c>
      <c r="B158" s="334"/>
      <c r="C158" s="334"/>
      <c r="D158" s="334"/>
      <c r="E158" s="334"/>
      <c r="F158" s="334"/>
      <c r="J158" s="135">
        <v>527416736281</v>
      </c>
      <c r="K158" s="131"/>
      <c r="L158" s="135">
        <v>369119722587</v>
      </c>
      <c r="N158" s="312"/>
      <c r="O158" s="312"/>
      <c r="P158" s="312"/>
      <c r="Q158" s="312"/>
    </row>
    <row r="159" spans="1:17" s="143" customFormat="1" ht="22.5" customHeight="1">
      <c r="A159" s="333" t="s">
        <v>372</v>
      </c>
      <c r="B159" s="334"/>
      <c r="C159" s="334"/>
      <c r="D159" s="334"/>
      <c r="E159" s="334"/>
      <c r="F159" s="334"/>
      <c r="J159" s="135">
        <v>15562277890</v>
      </c>
      <c r="K159" s="131"/>
      <c r="L159" s="135">
        <v>18042955533</v>
      </c>
      <c r="N159" s="312"/>
      <c r="O159" s="312"/>
      <c r="P159" s="312"/>
      <c r="Q159" s="312"/>
    </row>
    <row r="160" spans="1:17" s="143" customFormat="1" ht="22.5" customHeight="1">
      <c r="A160" s="333" t="s">
        <v>373</v>
      </c>
      <c r="B160" s="334"/>
      <c r="C160" s="334"/>
      <c r="D160" s="334"/>
      <c r="E160" s="334"/>
      <c r="F160" s="334"/>
      <c r="J160" s="135">
        <v>1846296593</v>
      </c>
      <c r="K160" s="131"/>
      <c r="L160" s="135">
        <v>2016778691</v>
      </c>
      <c r="N160" s="312"/>
      <c r="O160" s="312"/>
      <c r="P160" s="312"/>
      <c r="Q160" s="312"/>
    </row>
    <row r="161" spans="1:17" s="143" customFormat="1" ht="22.5" customHeight="1">
      <c r="A161" s="333" t="s">
        <v>374</v>
      </c>
      <c r="B161" s="334"/>
      <c r="C161" s="334"/>
      <c r="D161" s="334"/>
      <c r="E161" s="334"/>
      <c r="F161" s="334"/>
      <c r="J161" s="135">
        <v>36328767456</v>
      </c>
      <c r="K161" s="131"/>
      <c r="L161" s="135">
        <v>25101124577</v>
      </c>
      <c r="N161" s="312"/>
      <c r="O161" s="312"/>
      <c r="P161" s="312"/>
      <c r="Q161" s="312"/>
    </row>
    <row r="162" spans="1:17" s="143" customFormat="1" ht="22.5" customHeight="1">
      <c r="A162" s="333" t="s">
        <v>375</v>
      </c>
      <c r="B162" s="334"/>
      <c r="C162" s="334"/>
      <c r="D162" s="334"/>
      <c r="E162" s="334"/>
      <c r="F162" s="334"/>
      <c r="J162" s="135"/>
      <c r="K162" s="131"/>
      <c r="L162" s="135"/>
      <c r="N162" s="312"/>
      <c r="O162" s="312"/>
      <c r="P162" s="312"/>
      <c r="Q162" s="312"/>
    </row>
    <row r="163" spans="1:17" s="143" customFormat="1" ht="22.5" customHeight="1">
      <c r="A163" s="333" t="s">
        <v>376</v>
      </c>
      <c r="B163" s="333"/>
      <c r="C163" s="333"/>
      <c r="D163" s="333"/>
      <c r="E163" s="333"/>
      <c r="F163" s="333"/>
      <c r="G163" s="333"/>
      <c r="H163" s="333"/>
      <c r="J163" s="135"/>
      <c r="K163" s="131"/>
      <c r="L163" s="135"/>
      <c r="N163" s="312"/>
      <c r="O163" s="312"/>
      <c r="P163" s="312"/>
      <c r="Q163" s="312"/>
    </row>
    <row r="164" spans="1:17" s="143" customFormat="1" ht="22.5" customHeight="1">
      <c r="A164" s="333" t="s">
        <v>377</v>
      </c>
      <c r="B164" s="334"/>
      <c r="C164" s="334"/>
      <c r="D164" s="334"/>
      <c r="E164" s="334"/>
      <c r="F164" s="334"/>
      <c r="J164" s="135"/>
      <c r="K164" s="131"/>
      <c r="L164" s="135"/>
      <c r="N164" s="312"/>
      <c r="O164" s="312"/>
      <c r="P164" s="312"/>
      <c r="Q164" s="312"/>
    </row>
    <row r="165" spans="1:17" s="143" customFormat="1" ht="22.5" customHeight="1">
      <c r="A165" s="333" t="s">
        <v>378</v>
      </c>
      <c r="B165" s="334"/>
      <c r="C165" s="334"/>
      <c r="D165" s="334"/>
      <c r="E165" s="334"/>
      <c r="F165" s="334"/>
      <c r="J165" s="135">
        <v>127454008721</v>
      </c>
      <c r="K165" s="131"/>
      <c r="L165" s="135">
        <v>139215218740</v>
      </c>
      <c r="N165" s="312"/>
      <c r="O165" s="312"/>
      <c r="P165" s="312"/>
      <c r="Q165" s="312"/>
    </row>
    <row r="166" spans="1:17" s="143" customFormat="1" ht="22.5" customHeight="1">
      <c r="A166" s="333" t="s">
        <v>379</v>
      </c>
      <c r="B166" s="334"/>
      <c r="C166" s="334"/>
      <c r="D166" s="334"/>
      <c r="E166" s="334"/>
      <c r="F166" s="334"/>
      <c r="J166" s="135">
        <v>19343550451</v>
      </c>
      <c r="K166" s="131"/>
      <c r="L166" s="135">
        <v>28585873572</v>
      </c>
      <c r="N166" s="312"/>
      <c r="O166" s="312"/>
      <c r="P166" s="312"/>
      <c r="Q166" s="312"/>
    </row>
    <row r="167" spans="1:17" s="143" customFormat="1" ht="22.5" customHeight="1">
      <c r="A167" s="333" t="s">
        <v>380</v>
      </c>
      <c r="B167" s="334"/>
      <c r="C167" s="334"/>
      <c r="D167" s="334"/>
      <c r="E167" s="334"/>
      <c r="F167" s="334"/>
      <c r="J167" s="135"/>
      <c r="K167" s="131"/>
      <c r="L167" s="135"/>
      <c r="N167" s="312"/>
      <c r="O167" s="312"/>
      <c r="P167" s="312"/>
      <c r="Q167" s="312"/>
    </row>
    <row r="168" spans="1:17" s="143" customFormat="1" ht="22.5" customHeight="1">
      <c r="A168" s="333" t="s">
        <v>381</v>
      </c>
      <c r="B168" s="334"/>
      <c r="C168" s="334"/>
      <c r="D168" s="334"/>
      <c r="E168" s="334"/>
      <c r="F168" s="334"/>
      <c r="J168" s="135">
        <v>3914251193</v>
      </c>
      <c r="K168" s="131"/>
      <c r="L168" s="135">
        <v>4513443376</v>
      </c>
      <c r="N168" s="312"/>
      <c r="O168" s="312"/>
      <c r="P168" s="312"/>
      <c r="Q168" s="312"/>
    </row>
    <row r="169" spans="1:17" s="143" customFormat="1" ht="22.5" customHeight="1">
      <c r="A169" s="333" t="s">
        <v>382</v>
      </c>
      <c r="B169" s="334"/>
      <c r="C169" s="334"/>
      <c r="D169" s="334"/>
      <c r="E169" s="334"/>
      <c r="F169" s="334"/>
      <c r="J169" s="135"/>
      <c r="K169" s="131"/>
      <c r="L169" s="135"/>
      <c r="N169" s="312"/>
      <c r="O169" s="312"/>
      <c r="P169" s="312"/>
      <c r="Q169" s="312"/>
    </row>
    <row r="170" spans="1:17" s="143" customFormat="1" ht="22.5" customHeight="1">
      <c r="A170" s="333" t="s">
        <v>343</v>
      </c>
      <c r="B170" s="334"/>
      <c r="C170" s="334"/>
      <c r="D170" s="334"/>
      <c r="E170" s="334"/>
      <c r="F170" s="334"/>
      <c r="J170" s="135"/>
      <c r="K170" s="131"/>
      <c r="L170" s="135"/>
      <c r="N170" s="312"/>
      <c r="O170" s="312"/>
      <c r="P170" s="312"/>
      <c r="Q170" s="312"/>
    </row>
    <row r="171" spans="1:17" s="143" customFormat="1" ht="22.5" customHeight="1">
      <c r="A171" s="334"/>
      <c r="B171" s="334"/>
      <c r="C171" s="334"/>
      <c r="D171" s="334"/>
      <c r="E171" s="334"/>
      <c r="F171" s="334"/>
      <c r="J171" s="135"/>
      <c r="K171" s="131"/>
      <c r="L171" s="135"/>
      <c r="N171" s="312"/>
      <c r="O171" s="312"/>
      <c r="P171" s="312"/>
      <c r="Q171" s="312"/>
    </row>
    <row r="172" spans="1:17" s="143" customFormat="1" ht="22.5" customHeight="1" thickBot="1">
      <c r="A172" s="104" t="s">
        <v>132</v>
      </c>
      <c r="B172" s="106"/>
      <c r="C172" s="106"/>
      <c r="D172" s="106"/>
      <c r="E172" s="106"/>
      <c r="F172" s="106"/>
      <c r="G172" s="100"/>
      <c r="H172" s="100"/>
      <c r="I172" s="100"/>
      <c r="J172" s="192">
        <f>SUM(J157:J171)</f>
        <v>780936092777</v>
      </c>
      <c r="K172" s="72"/>
      <c r="L172" s="192">
        <f>SUM(L157:L171)</f>
        <v>644444152665</v>
      </c>
      <c r="N172" s="312"/>
      <c r="O172" s="312"/>
      <c r="P172" s="312"/>
      <c r="Q172" s="312"/>
    </row>
    <row r="173" spans="1:17" s="143" customFormat="1" ht="22.5" customHeight="1" thickTop="1">
      <c r="A173" s="145"/>
      <c r="B173" s="145"/>
      <c r="C173" s="145"/>
      <c r="D173" s="145"/>
      <c r="J173" s="206"/>
      <c r="K173" s="207"/>
      <c r="L173" s="206"/>
      <c r="N173" s="312"/>
      <c r="O173" s="312"/>
      <c r="P173" s="312"/>
      <c r="Q173" s="312"/>
    </row>
    <row r="174" spans="1:17" ht="22.5" customHeight="1">
      <c r="A174" s="104" t="s">
        <v>383</v>
      </c>
      <c r="B174" s="106"/>
      <c r="C174" s="106"/>
      <c r="D174" s="106"/>
      <c r="E174" s="106"/>
      <c r="F174" s="106"/>
      <c r="J174" s="189">
        <f>J155</f>
        <v>42369</v>
      </c>
      <c r="K174" s="190"/>
      <c r="L174" s="189">
        <f>L155</f>
        <v>42005</v>
      </c>
    </row>
    <row r="175" spans="1:17" s="143" customFormat="1" ht="22.5" customHeight="1">
      <c r="A175" s="337"/>
      <c r="B175" s="337"/>
      <c r="C175" s="337"/>
      <c r="D175" s="337"/>
      <c r="J175" s="135"/>
      <c r="K175" s="131"/>
      <c r="L175" s="135"/>
      <c r="N175" s="312"/>
      <c r="O175" s="312"/>
      <c r="P175" s="312"/>
      <c r="Q175" s="312"/>
    </row>
    <row r="176" spans="1:17" s="143" customFormat="1" ht="22.5" customHeight="1">
      <c r="A176" s="333" t="s">
        <v>384</v>
      </c>
      <c r="B176" s="334"/>
      <c r="C176" s="334"/>
      <c r="D176" s="334"/>
      <c r="E176" s="334"/>
      <c r="F176" s="334"/>
      <c r="J176" s="135"/>
      <c r="K176" s="131"/>
      <c r="L176" s="135"/>
      <c r="N176" s="312"/>
      <c r="O176" s="312"/>
      <c r="P176" s="312"/>
      <c r="Q176" s="312"/>
    </row>
    <row r="177" spans="1:17" s="143" customFormat="1" ht="22.5" customHeight="1">
      <c r="A177" s="333" t="s">
        <v>385</v>
      </c>
      <c r="B177" s="334"/>
      <c r="C177" s="334"/>
      <c r="D177" s="334"/>
      <c r="E177" s="334"/>
      <c r="F177" s="334"/>
      <c r="J177" s="135"/>
      <c r="K177" s="131"/>
      <c r="L177" s="135"/>
      <c r="N177" s="312"/>
      <c r="O177" s="312"/>
      <c r="P177" s="312"/>
      <c r="Q177" s="312"/>
    </row>
    <row r="178" spans="1:17" s="143" customFormat="1" ht="22.5" customHeight="1">
      <c r="A178" s="333" t="s">
        <v>386</v>
      </c>
      <c r="B178" s="334"/>
      <c r="C178" s="334"/>
      <c r="D178" s="334"/>
      <c r="E178" s="334"/>
      <c r="F178" s="334"/>
      <c r="J178" s="135"/>
      <c r="K178" s="131"/>
      <c r="L178" s="135"/>
      <c r="N178" s="312"/>
      <c r="O178" s="312"/>
      <c r="P178" s="312"/>
      <c r="Q178" s="312"/>
    </row>
    <row r="179" spans="1:17" s="143" customFormat="1" ht="22.5" customHeight="1">
      <c r="A179" s="333" t="s">
        <v>387</v>
      </c>
      <c r="B179" s="334"/>
      <c r="C179" s="334"/>
      <c r="D179" s="334"/>
      <c r="E179" s="334"/>
      <c r="F179" s="334"/>
      <c r="J179" s="135"/>
      <c r="K179" s="131"/>
      <c r="L179" s="135"/>
      <c r="N179" s="312"/>
      <c r="O179" s="312"/>
      <c r="P179" s="312"/>
      <c r="Q179" s="312"/>
    </row>
    <row r="180" spans="1:17" s="143" customFormat="1" ht="22.5" customHeight="1">
      <c r="A180" s="333" t="s">
        <v>388</v>
      </c>
      <c r="B180" s="334"/>
      <c r="C180" s="334"/>
      <c r="D180" s="334"/>
      <c r="E180" s="334"/>
      <c r="F180" s="334"/>
      <c r="J180" s="135"/>
      <c r="K180" s="131"/>
      <c r="L180" s="135"/>
      <c r="N180" s="312"/>
      <c r="O180" s="312"/>
      <c r="P180" s="312"/>
      <c r="Q180" s="312"/>
    </row>
    <row r="181" spans="1:17" s="143" customFormat="1" ht="22.5" customHeight="1">
      <c r="A181" s="333" t="s">
        <v>389</v>
      </c>
      <c r="B181" s="333"/>
      <c r="C181" s="333"/>
      <c r="D181" s="333"/>
      <c r="E181" s="333"/>
      <c r="F181" s="333"/>
      <c r="G181" s="333"/>
      <c r="H181" s="333"/>
      <c r="J181" s="135"/>
      <c r="K181" s="131"/>
      <c r="L181" s="135"/>
      <c r="N181" s="312"/>
      <c r="O181" s="312"/>
      <c r="P181" s="312"/>
      <c r="Q181" s="312"/>
    </row>
    <row r="182" spans="1:17" s="143" customFormat="1" ht="22.5" customHeight="1">
      <c r="A182" s="333" t="s">
        <v>390</v>
      </c>
      <c r="B182" s="334"/>
      <c r="C182" s="334"/>
      <c r="D182" s="334"/>
      <c r="E182" s="334"/>
      <c r="F182" s="334"/>
      <c r="J182" s="135">
        <v>33633644710</v>
      </c>
      <c r="K182" s="131"/>
      <c r="L182" s="135">
        <v>4741330464</v>
      </c>
      <c r="N182" s="312"/>
      <c r="O182" s="312"/>
      <c r="P182" s="312"/>
      <c r="Q182" s="312"/>
    </row>
    <row r="183" spans="1:17" s="143" customFormat="1" ht="22.5" customHeight="1">
      <c r="A183" s="333" t="s">
        <v>391</v>
      </c>
      <c r="B183" s="334"/>
      <c r="C183" s="334"/>
      <c r="D183" s="334"/>
      <c r="E183" s="334"/>
      <c r="F183" s="334"/>
      <c r="J183" s="135">
        <v>57516718856</v>
      </c>
      <c r="K183" s="131"/>
      <c r="L183" s="135"/>
      <c r="N183" s="312"/>
      <c r="O183" s="312"/>
      <c r="P183" s="312"/>
      <c r="Q183" s="312"/>
    </row>
    <row r="184" spans="1:17" s="143" customFormat="1" ht="22.5" customHeight="1">
      <c r="A184" s="333" t="s">
        <v>392</v>
      </c>
      <c r="B184" s="334"/>
      <c r="C184" s="334"/>
      <c r="D184" s="334"/>
      <c r="E184" s="334"/>
      <c r="F184" s="334"/>
      <c r="J184" s="135"/>
      <c r="K184" s="131"/>
      <c r="L184" s="135"/>
      <c r="N184" s="312"/>
      <c r="O184" s="312"/>
      <c r="P184" s="312"/>
      <c r="Q184" s="312"/>
    </row>
    <row r="185" spans="1:17" s="143" customFormat="1" ht="22.5" customHeight="1">
      <c r="A185" s="333" t="s">
        <v>393</v>
      </c>
      <c r="B185" s="334"/>
      <c r="C185" s="334"/>
      <c r="D185" s="334"/>
      <c r="E185" s="334"/>
      <c r="F185" s="334"/>
      <c r="J185" s="135"/>
      <c r="K185" s="131"/>
      <c r="L185" s="135"/>
      <c r="N185" s="312"/>
      <c r="O185" s="312"/>
      <c r="P185" s="312"/>
      <c r="Q185" s="312"/>
    </row>
    <row r="186" spans="1:17" s="143" customFormat="1" ht="22.5" customHeight="1">
      <c r="A186" s="333" t="s">
        <v>394</v>
      </c>
      <c r="B186" s="334"/>
      <c r="C186" s="334"/>
      <c r="D186" s="334"/>
      <c r="E186" s="334"/>
      <c r="F186" s="334"/>
      <c r="J186" s="135"/>
      <c r="K186" s="131"/>
      <c r="L186" s="135"/>
      <c r="N186" s="312"/>
      <c r="O186" s="312"/>
      <c r="P186" s="312"/>
      <c r="Q186" s="312"/>
    </row>
    <row r="187" spans="1:17" s="143" customFormat="1" ht="22.5" customHeight="1">
      <c r="A187" s="333" t="s">
        <v>395</v>
      </c>
      <c r="B187" s="334"/>
      <c r="C187" s="334"/>
      <c r="D187" s="334"/>
      <c r="E187" s="334"/>
      <c r="F187" s="334"/>
      <c r="J187" s="135"/>
      <c r="K187" s="131"/>
      <c r="L187" s="135"/>
      <c r="N187" s="312"/>
      <c r="O187" s="312"/>
      <c r="P187" s="312"/>
      <c r="Q187" s="312"/>
    </row>
    <row r="188" spans="1:17" s="143" customFormat="1" ht="22.5" customHeight="1">
      <c r="A188" s="333" t="s">
        <v>396</v>
      </c>
      <c r="B188" s="334"/>
      <c r="C188" s="334"/>
      <c r="D188" s="334"/>
      <c r="E188" s="334"/>
      <c r="F188" s="334"/>
      <c r="J188" s="135"/>
      <c r="K188" s="131"/>
      <c r="L188" s="135"/>
      <c r="N188" s="312"/>
      <c r="O188" s="312"/>
      <c r="P188" s="312"/>
      <c r="Q188" s="312"/>
    </row>
    <row r="189" spans="1:17" s="143" customFormat="1" ht="22.5" customHeight="1">
      <c r="A189" s="334"/>
      <c r="B189" s="334"/>
      <c r="C189" s="334"/>
      <c r="D189" s="334"/>
      <c r="E189" s="334"/>
      <c r="F189" s="334"/>
      <c r="J189" s="135"/>
      <c r="K189" s="131"/>
      <c r="L189" s="135"/>
      <c r="N189" s="312"/>
      <c r="O189" s="312"/>
      <c r="P189" s="312"/>
      <c r="Q189" s="312"/>
    </row>
    <row r="190" spans="1:17" s="143" customFormat="1" ht="22.5" customHeight="1" thickBot="1">
      <c r="A190" s="104" t="s">
        <v>132</v>
      </c>
      <c r="B190" s="106"/>
      <c r="C190" s="106"/>
      <c r="D190" s="106"/>
      <c r="E190" s="106"/>
      <c r="F190" s="106"/>
      <c r="G190" s="100"/>
      <c r="H190" s="100"/>
      <c r="I190" s="100"/>
      <c r="J190" s="192">
        <f>SUM(J176:J189)</f>
        <v>91150363566</v>
      </c>
      <c r="K190" s="72"/>
      <c r="L190" s="192">
        <f>SUM(L176:L189)</f>
        <v>4741330464</v>
      </c>
      <c r="N190" s="312"/>
      <c r="O190" s="312"/>
      <c r="P190" s="312"/>
      <c r="Q190" s="312"/>
    </row>
    <row r="191" spans="1:17" ht="22.5" customHeight="1" thickTop="1">
      <c r="A191" s="148"/>
      <c r="J191" s="72"/>
      <c r="K191" s="201"/>
      <c r="L191" s="72"/>
    </row>
    <row r="192" spans="1:17" ht="22.5" customHeight="1">
      <c r="A192" s="150" t="s">
        <v>397</v>
      </c>
      <c r="J192" s="72"/>
      <c r="K192" s="201"/>
      <c r="L192" s="72"/>
    </row>
    <row r="193" spans="1:12" ht="22.5" customHeight="1">
      <c r="A193" s="151"/>
      <c r="J193" s="72"/>
      <c r="K193" s="201"/>
      <c r="L193" s="72"/>
    </row>
    <row r="194" spans="1:12" ht="22.5" customHeight="1">
      <c r="A194" s="104" t="s">
        <v>171</v>
      </c>
      <c r="D194" s="152"/>
      <c r="E194" s="152"/>
      <c r="F194" s="152"/>
      <c r="G194" s="152"/>
      <c r="H194" s="144"/>
      <c r="I194" s="144"/>
      <c r="K194" s="198"/>
      <c r="L194" s="208"/>
    </row>
    <row r="195" spans="1:12" ht="22.5" customHeight="1">
      <c r="A195" s="104" t="s">
        <v>172</v>
      </c>
      <c r="D195" s="152"/>
      <c r="E195" s="152"/>
      <c r="F195" s="152"/>
      <c r="G195" s="152"/>
      <c r="H195" s="144"/>
      <c r="I195" s="144"/>
      <c r="K195" s="198"/>
      <c r="L195" s="208"/>
    </row>
    <row r="196" spans="1:12" ht="22.5" customHeight="1">
      <c r="A196" s="104"/>
      <c r="D196" s="152"/>
      <c r="E196" s="152"/>
      <c r="F196" s="152"/>
      <c r="G196" s="152"/>
      <c r="H196" s="144"/>
      <c r="I196" s="144"/>
      <c r="J196" s="259">
        <f>J174</f>
        <v>42369</v>
      </c>
      <c r="K196" s="260"/>
      <c r="L196" s="259">
        <f>L174</f>
        <v>42005</v>
      </c>
    </row>
    <row r="197" spans="1:12" ht="22.5" customHeight="1">
      <c r="A197" s="100"/>
      <c r="D197" s="152"/>
      <c r="E197" s="152"/>
      <c r="F197" s="152"/>
      <c r="G197" s="152"/>
      <c r="H197" s="144"/>
      <c r="I197" s="144"/>
      <c r="J197" s="209"/>
      <c r="K197" s="210"/>
      <c r="L197" s="209"/>
    </row>
    <row r="198" spans="1:12" ht="22.5" customHeight="1">
      <c r="A198" s="332" t="s">
        <v>173</v>
      </c>
      <c r="B198" s="332"/>
      <c r="C198" s="332"/>
      <c r="D198" s="332"/>
      <c r="E198" s="332"/>
      <c r="F198" s="332"/>
      <c r="G198" s="152"/>
      <c r="H198" s="144"/>
      <c r="I198" s="144"/>
    </row>
    <row r="199" spans="1:12" ht="22.5" customHeight="1">
      <c r="A199" s="362" t="s">
        <v>174</v>
      </c>
      <c r="B199" s="362"/>
      <c r="C199" s="362"/>
      <c r="D199" s="362"/>
      <c r="E199" s="362"/>
      <c r="F199" s="362"/>
      <c r="G199" s="152"/>
      <c r="H199" s="144"/>
      <c r="I199" s="144"/>
      <c r="K199" s="211"/>
    </row>
    <row r="200" spans="1:12" ht="22.5" customHeight="1">
      <c r="A200" s="362" t="s">
        <v>175</v>
      </c>
      <c r="B200" s="362"/>
      <c r="C200" s="362"/>
      <c r="D200" s="362"/>
      <c r="E200" s="362"/>
      <c r="F200" s="362"/>
      <c r="G200" s="152"/>
      <c r="H200" s="144"/>
      <c r="I200" s="144"/>
      <c r="J200" s="212"/>
      <c r="K200" s="211"/>
      <c r="L200" s="212"/>
    </row>
    <row r="201" spans="1:12" ht="22.5" customHeight="1">
      <c r="A201" s="362" t="s">
        <v>176</v>
      </c>
      <c r="B201" s="362"/>
      <c r="C201" s="362"/>
      <c r="D201" s="362"/>
      <c r="E201" s="362"/>
      <c r="F201" s="362"/>
      <c r="G201" s="152"/>
      <c r="H201" s="144"/>
      <c r="I201" s="144"/>
      <c r="J201" s="212"/>
      <c r="K201" s="211"/>
      <c r="L201" s="212"/>
    </row>
    <row r="202" spans="1:12" ht="22.5" customHeight="1">
      <c r="A202" s="362" t="s">
        <v>177</v>
      </c>
      <c r="B202" s="362"/>
      <c r="C202" s="362"/>
      <c r="D202" s="362"/>
      <c r="E202" s="362"/>
      <c r="F202" s="362"/>
      <c r="G202" s="152"/>
      <c r="H202" s="144"/>
      <c r="I202" s="144"/>
      <c r="J202" s="212"/>
      <c r="K202" s="211"/>
      <c r="L202" s="212"/>
    </row>
    <row r="203" spans="1:12" ht="22.5" customHeight="1">
      <c r="A203" s="332" t="s">
        <v>178</v>
      </c>
      <c r="B203" s="332"/>
      <c r="C203" s="332"/>
      <c r="D203" s="332"/>
      <c r="E203" s="332"/>
      <c r="F203" s="332"/>
      <c r="G203" s="152"/>
      <c r="H203" s="144"/>
      <c r="I203" s="144"/>
      <c r="J203" s="212"/>
      <c r="K203" s="211"/>
      <c r="L203" s="212"/>
    </row>
    <row r="204" spans="1:12" ht="22.5" customHeight="1">
      <c r="A204" s="116"/>
      <c r="D204" s="152"/>
      <c r="E204" s="152"/>
      <c r="F204" s="152"/>
      <c r="G204" s="152"/>
      <c r="H204" s="144"/>
      <c r="I204" s="144"/>
      <c r="J204" s="212"/>
      <c r="K204" s="211"/>
      <c r="L204" s="212"/>
    </row>
    <row r="205" spans="1:12" ht="22.5" customHeight="1">
      <c r="A205" s="332" t="s">
        <v>225</v>
      </c>
      <c r="B205" s="332"/>
      <c r="C205" s="332"/>
      <c r="D205" s="332"/>
      <c r="E205" s="332"/>
      <c r="F205" s="332"/>
      <c r="G205" s="152"/>
      <c r="H205" s="144"/>
      <c r="I205" s="144"/>
      <c r="J205" s="212"/>
      <c r="K205" s="211"/>
      <c r="L205" s="212"/>
    </row>
    <row r="206" spans="1:12" ht="22.5" customHeight="1">
      <c r="A206" s="116"/>
      <c r="D206" s="152"/>
      <c r="E206" s="152"/>
      <c r="F206" s="152"/>
      <c r="G206" s="152"/>
      <c r="H206" s="144"/>
      <c r="I206" s="144"/>
      <c r="J206" s="212"/>
      <c r="K206" s="211"/>
      <c r="L206" s="212"/>
    </row>
    <row r="207" spans="1:12" ht="22.5" customHeight="1">
      <c r="A207" s="150" t="s">
        <v>398</v>
      </c>
      <c r="D207" s="152"/>
      <c r="E207" s="152"/>
      <c r="F207" s="152"/>
      <c r="G207" s="152"/>
      <c r="H207" s="144"/>
      <c r="I207" s="144"/>
      <c r="J207" s="212"/>
      <c r="K207" s="211"/>
      <c r="L207" s="212"/>
    </row>
    <row r="208" spans="1:12" ht="22.5" customHeight="1">
      <c r="A208" s="150"/>
      <c r="D208" s="152"/>
      <c r="E208" s="152"/>
      <c r="F208" s="152"/>
      <c r="G208" s="152"/>
      <c r="H208" s="144"/>
      <c r="I208" s="144"/>
      <c r="J208" s="212"/>
      <c r="K208" s="211"/>
      <c r="L208" s="212"/>
    </row>
    <row r="209" spans="1:17" ht="22.5" customHeight="1">
      <c r="A209" s="116"/>
      <c r="D209" s="152"/>
      <c r="E209" s="152"/>
      <c r="F209" s="152"/>
      <c r="G209" s="152"/>
      <c r="H209" s="144"/>
      <c r="I209" s="144"/>
      <c r="J209" s="189">
        <f>J233</f>
        <v>42369</v>
      </c>
      <c r="K209" s="190"/>
      <c r="L209" s="189">
        <f>L233</f>
        <v>42005</v>
      </c>
    </row>
    <row r="210" spans="1:17" ht="22.5" customHeight="1">
      <c r="A210" s="332" t="s">
        <v>399</v>
      </c>
      <c r="B210" s="332"/>
      <c r="C210" s="332"/>
      <c r="D210" s="332"/>
      <c r="E210" s="332"/>
      <c r="F210" s="332"/>
      <c r="G210" s="152"/>
      <c r="H210" s="144"/>
      <c r="I210" s="144"/>
      <c r="J210" s="212">
        <v>32108526195</v>
      </c>
      <c r="K210" s="211"/>
      <c r="L210" s="212">
        <v>334723377644</v>
      </c>
    </row>
    <row r="211" spans="1:17" ht="22.5" customHeight="1">
      <c r="A211" s="150" t="s">
        <v>400</v>
      </c>
      <c r="D211" s="152"/>
      <c r="E211" s="152"/>
      <c r="F211" s="152"/>
      <c r="G211" s="152"/>
      <c r="H211" s="144"/>
      <c r="I211" s="144"/>
      <c r="J211" s="212"/>
      <c r="K211" s="211"/>
      <c r="L211" s="212"/>
    </row>
    <row r="212" spans="1:17" s="120" customFormat="1" ht="22.5" hidden="1" customHeight="1">
      <c r="A212" s="154"/>
      <c r="D212" s="73"/>
      <c r="E212" s="73"/>
      <c r="F212" s="73"/>
      <c r="G212" s="73"/>
      <c r="H212" s="155"/>
      <c r="I212" s="155"/>
      <c r="J212" s="212"/>
      <c r="K212" s="211"/>
      <c r="L212" s="212"/>
      <c r="N212" s="310"/>
      <c r="O212" s="310"/>
      <c r="P212" s="310"/>
      <c r="Q212" s="310"/>
    </row>
    <row r="213" spans="1:17" s="101" customFormat="1" ht="31.5" hidden="1" customHeight="1">
      <c r="A213" s="261"/>
      <c r="B213" s="262"/>
      <c r="C213" s="262"/>
      <c r="D213" s="263" t="s">
        <v>89</v>
      </c>
      <c r="E213" s="264"/>
      <c r="F213" s="263" t="s">
        <v>59</v>
      </c>
      <c r="G213" s="264"/>
      <c r="H213" s="263" t="s">
        <v>60</v>
      </c>
      <c r="I213" s="263" t="s">
        <v>275</v>
      </c>
      <c r="J213" s="265" t="s">
        <v>45</v>
      </c>
      <c r="K213" s="266"/>
      <c r="L213" s="267" t="s">
        <v>132</v>
      </c>
      <c r="N213" s="305"/>
      <c r="O213" s="305"/>
      <c r="P213" s="305"/>
      <c r="Q213" s="305"/>
    </row>
    <row r="214" spans="1:17" s="156" customFormat="1" ht="33.75" hidden="1" customHeight="1">
      <c r="A214" s="268" t="s">
        <v>226</v>
      </c>
      <c r="B214" s="269"/>
      <c r="C214" s="269"/>
      <c r="D214" s="277">
        <v>100000000000</v>
      </c>
      <c r="E214" s="278"/>
      <c r="F214" s="277">
        <v>802880893</v>
      </c>
      <c r="G214" s="278"/>
      <c r="H214" s="277">
        <v>322000000</v>
      </c>
      <c r="I214" s="279"/>
      <c r="J214" s="280"/>
      <c r="K214" s="279"/>
      <c r="L214" s="280">
        <f t="shared" ref="L214:L221" si="7">SUM(D214:J214)</f>
        <v>101124880893</v>
      </c>
      <c r="N214" s="314"/>
      <c r="O214" s="314"/>
      <c r="P214" s="314"/>
      <c r="Q214" s="314"/>
    </row>
    <row r="215" spans="1:17" s="157" customFormat="1" ht="28.5" hidden="1" customHeight="1">
      <c r="A215" s="270" t="s">
        <v>230</v>
      </c>
      <c r="B215" s="271"/>
      <c r="C215" s="271"/>
      <c r="D215" s="281">
        <v>0</v>
      </c>
      <c r="E215" s="281">
        <v>0</v>
      </c>
      <c r="F215" s="281">
        <v>0</v>
      </c>
      <c r="G215" s="281">
        <v>0</v>
      </c>
      <c r="H215" s="281">
        <v>0</v>
      </c>
      <c r="I215" s="281">
        <v>0</v>
      </c>
      <c r="J215" s="281">
        <v>0</v>
      </c>
      <c r="K215" s="282"/>
      <c r="L215" s="283">
        <f t="shared" si="7"/>
        <v>0</v>
      </c>
      <c r="N215" s="315"/>
      <c r="O215" s="315"/>
      <c r="P215" s="315"/>
      <c r="Q215" s="315"/>
    </row>
    <row r="216" spans="1:17" s="157" customFormat="1" ht="28.5" hidden="1" customHeight="1">
      <c r="A216" s="270" t="s">
        <v>231</v>
      </c>
      <c r="B216" s="271"/>
      <c r="C216" s="271"/>
      <c r="D216" s="281">
        <v>0</v>
      </c>
      <c r="E216" s="284"/>
      <c r="F216" s="285"/>
      <c r="G216" s="284"/>
      <c r="H216" s="285"/>
      <c r="I216" s="284"/>
      <c r="J216" s="285">
        <v>36825875956</v>
      </c>
      <c r="K216" s="282"/>
      <c r="L216" s="283">
        <f t="shared" si="7"/>
        <v>36825875956</v>
      </c>
      <c r="N216" s="315"/>
      <c r="O216" s="315"/>
      <c r="P216" s="315"/>
      <c r="Q216" s="315"/>
    </row>
    <row r="217" spans="1:17" s="157" customFormat="1" ht="28.5" hidden="1" customHeight="1">
      <c r="A217" s="270" t="s">
        <v>165</v>
      </c>
      <c r="B217" s="271"/>
      <c r="C217" s="271"/>
      <c r="D217" s="281">
        <v>0</v>
      </c>
      <c r="E217" s="281">
        <v>0</v>
      </c>
      <c r="F217" s="281">
        <v>0</v>
      </c>
      <c r="G217" s="281">
        <v>0</v>
      </c>
      <c r="H217" s="281">
        <v>0</v>
      </c>
      <c r="I217" s="282"/>
      <c r="J217" s="281">
        <v>0</v>
      </c>
      <c r="K217" s="282"/>
      <c r="L217" s="283">
        <f t="shared" si="7"/>
        <v>0</v>
      </c>
      <c r="N217" s="315"/>
      <c r="O217" s="315"/>
      <c r="P217" s="315"/>
      <c r="Q217" s="315"/>
    </row>
    <row r="218" spans="1:17" s="157" customFormat="1" ht="28.5" hidden="1" customHeight="1">
      <c r="A218" s="270" t="s">
        <v>232</v>
      </c>
      <c r="B218" s="271"/>
      <c r="C218" s="271"/>
      <c r="D218" s="281">
        <v>0</v>
      </c>
      <c r="E218" s="281">
        <v>0</v>
      </c>
      <c r="F218" s="281">
        <v>0</v>
      </c>
      <c r="G218" s="281">
        <v>0</v>
      </c>
      <c r="H218" s="281">
        <v>0</v>
      </c>
      <c r="I218" s="282"/>
      <c r="J218" s="281">
        <v>0</v>
      </c>
      <c r="K218" s="282"/>
      <c r="L218" s="283">
        <f t="shared" si="7"/>
        <v>0</v>
      </c>
      <c r="N218" s="315"/>
      <c r="O218" s="315"/>
      <c r="P218" s="315"/>
      <c r="Q218" s="315"/>
    </row>
    <row r="219" spans="1:17" s="157" customFormat="1" ht="28.5" hidden="1" customHeight="1">
      <c r="A219" s="270" t="s">
        <v>233</v>
      </c>
      <c r="B219" s="271"/>
      <c r="C219" s="271"/>
      <c r="D219" s="281">
        <v>0</v>
      </c>
      <c r="E219" s="281">
        <v>0</v>
      </c>
      <c r="F219" s="281">
        <v>0</v>
      </c>
      <c r="G219" s="281">
        <v>0</v>
      </c>
      <c r="H219" s="281">
        <v>0</v>
      </c>
      <c r="I219" s="282"/>
      <c r="J219" s="281">
        <v>0</v>
      </c>
      <c r="K219" s="282"/>
      <c r="L219" s="283">
        <f t="shared" si="7"/>
        <v>0</v>
      </c>
      <c r="N219" s="315"/>
      <c r="O219" s="315"/>
      <c r="P219" s="315"/>
      <c r="Q219" s="315"/>
    </row>
    <row r="220" spans="1:17" s="157" customFormat="1" ht="28.5" hidden="1" customHeight="1">
      <c r="A220" s="270" t="s">
        <v>167</v>
      </c>
      <c r="B220" s="271"/>
      <c r="C220" s="271"/>
      <c r="D220" s="281">
        <v>0</v>
      </c>
      <c r="E220" s="281">
        <v>0</v>
      </c>
      <c r="F220" s="281">
        <v>0</v>
      </c>
      <c r="G220" s="281">
        <v>0</v>
      </c>
      <c r="H220" s="281">
        <v>0</v>
      </c>
      <c r="I220" s="282"/>
      <c r="J220" s="285"/>
      <c r="K220" s="282"/>
      <c r="L220" s="283">
        <f t="shared" si="7"/>
        <v>0</v>
      </c>
      <c r="N220" s="315"/>
      <c r="O220" s="315"/>
      <c r="P220" s="315"/>
      <c r="Q220" s="315"/>
    </row>
    <row r="221" spans="1:17" s="156" customFormat="1" ht="28.5" hidden="1" customHeight="1">
      <c r="A221" s="272" t="s">
        <v>227</v>
      </c>
      <c r="B221" s="273"/>
      <c r="C221" s="273"/>
      <c r="D221" s="286">
        <f t="shared" ref="D221:J221" si="8">D214+D215+D216+D217-D218-D219-D220</f>
        <v>100000000000</v>
      </c>
      <c r="E221" s="286">
        <f t="shared" si="8"/>
        <v>0</v>
      </c>
      <c r="F221" s="286">
        <f t="shared" si="8"/>
        <v>802880893</v>
      </c>
      <c r="G221" s="286">
        <f t="shared" si="8"/>
        <v>0</v>
      </c>
      <c r="H221" s="286">
        <f t="shared" si="8"/>
        <v>322000000</v>
      </c>
      <c r="I221" s="286">
        <f t="shared" si="8"/>
        <v>0</v>
      </c>
      <c r="J221" s="286">
        <f t="shared" si="8"/>
        <v>36825875956</v>
      </c>
      <c r="K221" s="287"/>
      <c r="L221" s="288">
        <f t="shared" si="7"/>
        <v>137950756849</v>
      </c>
      <c r="N221" s="314"/>
      <c r="O221" s="314"/>
      <c r="P221" s="314"/>
      <c r="Q221" s="314"/>
    </row>
    <row r="222" spans="1:17" s="156" customFormat="1" ht="28.5" hidden="1" customHeight="1">
      <c r="A222" s="272" t="s">
        <v>228</v>
      </c>
      <c r="B222" s="273"/>
      <c r="C222" s="273"/>
      <c r="D222" s="289">
        <v>100000000000</v>
      </c>
      <c r="E222" s="286"/>
      <c r="F222" s="290">
        <v>802880893</v>
      </c>
      <c r="G222" s="290">
        <f>G226</f>
        <v>0</v>
      </c>
      <c r="H222" s="290">
        <v>322000000</v>
      </c>
      <c r="I222" s="290">
        <f>I226</f>
        <v>0</v>
      </c>
      <c r="J222" s="290">
        <v>36825875956</v>
      </c>
      <c r="K222" s="287"/>
      <c r="L222" s="288">
        <f>D222+F222+H222+I222+J222</f>
        <v>137950756849</v>
      </c>
      <c r="N222" s="314"/>
      <c r="O222" s="314"/>
      <c r="P222" s="314"/>
      <c r="Q222" s="314"/>
    </row>
    <row r="223" spans="1:17" s="157" customFormat="1" ht="28.5" hidden="1" customHeight="1">
      <c r="A223" s="276" t="s">
        <v>234</v>
      </c>
      <c r="B223" s="271"/>
      <c r="C223" s="271"/>
      <c r="D223" s="281"/>
      <c r="E223" s="284"/>
      <c r="F223" s="281"/>
      <c r="G223" s="281"/>
      <c r="H223" s="281"/>
      <c r="I223" s="281"/>
      <c r="J223" s="281"/>
      <c r="K223" s="282"/>
      <c r="L223" s="283">
        <f t="shared" ref="L223:L229" si="9">SUM(D223:J223)</f>
        <v>0</v>
      </c>
      <c r="N223" s="315"/>
      <c r="O223" s="315"/>
      <c r="P223" s="315"/>
      <c r="Q223" s="315"/>
    </row>
    <row r="224" spans="1:17" s="157" customFormat="1" ht="28.5" hidden="1" customHeight="1">
      <c r="A224" s="270" t="s">
        <v>235</v>
      </c>
      <c r="B224" s="271"/>
      <c r="C224" s="271"/>
      <c r="D224" s="281"/>
      <c r="E224" s="289"/>
      <c r="F224" s="291"/>
      <c r="G224" s="281"/>
      <c r="H224" s="281"/>
      <c r="I224" s="281"/>
      <c r="J224" s="281">
        <v>10419088722</v>
      </c>
      <c r="K224" s="282"/>
      <c r="L224" s="283">
        <f t="shared" si="9"/>
        <v>10419088722</v>
      </c>
      <c r="N224" s="315"/>
      <c r="O224" s="315"/>
      <c r="P224" s="315"/>
      <c r="Q224" s="315"/>
    </row>
    <row r="225" spans="1:17" s="157" customFormat="1" ht="28.5" hidden="1" customHeight="1">
      <c r="A225" s="270" t="s">
        <v>165</v>
      </c>
      <c r="B225" s="271"/>
      <c r="C225" s="271"/>
      <c r="D225" s="281">
        <v>0</v>
      </c>
      <c r="E225" s="289"/>
      <c r="F225" s="281"/>
      <c r="G225" s="281"/>
      <c r="H225" s="281"/>
      <c r="I225" s="281"/>
      <c r="J225" s="281"/>
      <c r="K225" s="282"/>
      <c r="L225" s="283">
        <f t="shared" si="9"/>
        <v>0</v>
      </c>
      <c r="N225" s="315"/>
      <c r="O225" s="315"/>
      <c r="P225" s="315"/>
      <c r="Q225" s="315"/>
    </row>
    <row r="226" spans="1:17" s="157" customFormat="1" ht="28.5" hidden="1" customHeight="1">
      <c r="A226" s="276" t="s">
        <v>236</v>
      </c>
      <c r="B226" s="276"/>
      <c r="C226" s="276"/>
      <c r="D226" s="292"/>
      <c r="E226" s="284"/>
      <c r="F226" s="281"/>
      <c r="G226" s="281"/>
      <c r="H226" s="281"/>
      <c r="I226" s="281"/>
      <c r="J226" s="281"/>
      <c r="K226" s="282"/>
      <c r="L226" s="283">
        <f t="shared" si="9"/>
        <v>0</v>
      </c>
      <c r="N226" s="315"/>
      <c r="O226" s="315"/>
      <c r="P226" s="315"/>
      <c r="Q226" s="315"/>
    </row>
    <row r="227" spans="1:17" s="157" customFormat="1" ht="28.5" hidden="1" customHeight="1">
      <c r="A227" s="276" t="s">
        <v>122</v>
      </c>
      <c r="B227" s="276"/>
      <c r="C227" s="276"/>
      <c r="D227" s="292"/>
      <c r="E227" s="284"/>
      <c r="F227" s="281"/>
      <c r="G227" s="281"/>
      <c r="H227" s="281"/>
      <c r="I227" s="281"/>
      <c r="J227" s="281"/>
      <c r="K227" s="282"/>
      <c r="L227" s="283">
        <f t="shared" si="9"/>
        <v>0</v>
      </c>
      <c r="N227" s="315"/>
      <c r="O227" s="315"/>
      <c r="P227" s="315"/>
      <c r="Q227" s="315"/>
    </row>
    <row r="228" spans="1:17" s="157" customFormat="1" ht="28.5" hidden="1" customHeight="1">
      <c r="A228" s="270" t="s">
        <v>237</v>
      </c>
      <c r="B228" s="271"/>
      <c r="C228" s="271"/>
      <c r="D228" s="281">
        <v>0</v>
      </c>
      <c r="E228" s="281">
        <v>0</v>
      </c>
      <c r="F228" s="281">
        <v>0</v>
      </c>
      <c r="G228" s="281">
        <v>0</v>
      </c>
      <c r="H228" s="281">
        <v>0</v>
      </c>
      <c r="I228" s="281">
        <v>0</v>
      </c>
      <c r="J228" s="281">
        <v>0</v>
      </c>
      <c r="K228" s="282"/>
      <c r="L228" s="283">
        <f t="shared" si="9"/>
        <v>0</v>
      </c>
      <c r="N228" s="315"/>
      <c r="O228" s="315"/>
      <c r="P228" s="315"/>
      <c r="Q228" s="315"/>
    </row>
    <row r="229" spans="1:17" s="157" customFormat="1" ht="28.5" hidden="1" customHeight="1">
      <c r="A229" s="270" t="s">
        <v>167</v>
      </c>
      <c r="B229" s="271"/>
      <c r="C229" s="271"/>
      <c r="D229" s="281">
        <v>0</v>
      </c>
      <c r="E229" s="281">
        <v>0</v>
      </c>
      <c r="F229" s="281">
        <v>0</v>
      </c>
      <c r="G229" s="281">
        <v>0</v>
      </c>
      <c r="H229" s="281">
        <v>0</v>
      </c>
      <c r="I229" s="281">
        <v>0</v>
      </c>
      <c r="J229" s="281">
        <v>0</v>
      </c>
      <c r="K229" s="282"/>
      <c r="L229" s="283">
        <f t="shared" si="9"/>
        <v>0</v>
      </c>
      <c r="N229" s="315"/>
      <c r="O229" s="315"/>
      <c r="P229" s="315"/>
      <c r="Q229" s="315"/>
    </row>
    <row r="230" spans="1:17" s="156" customFormat="1" ht="28.5" hidden="1" customHeight="1">
      <c r="A230" s="274" t="s">
        <v>229</v>
      </c>
      <c r="B230" s="275"/>
      <c r="C230" s="275"/>
      <c r="D230" s="293">
        <f>D222</f>
        <v>100000000000</v>
      </c>
      <c r="E230" s="293">
        <f t="shared" ref="E230:K230" si="10">E222+E223+E224+E225-E226-E228-E229-E227</f>
        <v>0</v>
      </c>
      <c r="F230" s="293">
        <f t="shared" si="10"/>
        <v>802880893</v>
      </c>
      <c r="G230" s="293">
        <f t="shared" si="10"/>
        <v>0</v>
      </c>
      <c r="H230" s="293">
        <f t="shared" si="10"/>
        <v>322000000</v>
      </c>
      <c r="I230" s="293">
        <f t="shared" si="10"/>
        <v>0</v>
      </c>
      <c r="J230" s="293">
        <f t="shared" si="10"/>
        <v>47244964678</v>
      </c>
      <c r="K230" s="293">
        <f t="shared" si="10"/>
        <v>0</v>
      </c>
      <c r="L230" s="293">
        <f>L222+L224+L226</f>
        <v>148369845571</v>
      </c>
      <c r="N230" s="314"/>
      <c r="O230" s="314"/>
      <c r="P230" s="314"/>
      <c r="Q230" s="314"/>
    </row>
    <row r="231" spans="1:17" s="120" customFormat="1" ht="22.5" customHeight="1">
      <c r="A231" s="154"/>
      <c r="D231" s="73"/>
      <c r="E231" s="73"/>
      <c r="F231" s="73"/>
      <c r="G231" s="73"/>
      <c r="H231" s="155"/>
      <c r="I231" s="155"/>
      <c r="J231" s="212"/>
      <c r="K231" s="211"/>
      <c r="L231" s="212"/>
      <c r="N231" s="310"/>
      <c r="O231" s="310"/>
      <c r="P231" s="310"/>
      <c r="Q231" s="310"/>
    </row>
    <row r="232" spans="1:17" ht="22.5" customHeight="1">
      <c r="A232" s="150" t="s">
        <v>401</v>
      </c>
      <c r="D232" s="152"/>
      <c r="E232" s="152"/>
      <c r="F232" s="152"/>
      <c r="G232" s="152"/>
      <c r="H232" s="144"/>
      <c r="I232" s="144"/>
      <c r="J232" s="212"/>
      <c r="K232" s="211"/>
      <c r="L232" s="212"/>
    </row>
    <row r="233" spans="1:17" s="110" customFormat="1" ht="22.5" customHeight="1">
      <c r="A233" s="153"/>
      <c r="J233" s="189">
        <f>J155</f>
        <v>42369</v>
      </c>
      <c r="K233" s="190"/>
      <c r="L233" s="189">
        <f>L155</f>
        <v>42005</v>
      </c>
      <c r="N233" s="313"/>
      <c r="O233" s="313"/>
      <c r="P233" s="313"/>
      <c r="Q233" s="313"/>
    </row>
    <row r="234" spans="1:17" s="107" customFormat="1" ht="22.5" customHeight="1">
      <c r="A234" s="331" t="s">
        <v>238</v>
      </c>
      <c r="B234" s="331"/>
      <c r="C234" s="331"/>
      <c r="D234" s="331"/>
      <c r="E234" s="331"/>
      <c r="F234" s="331"/>
      <c r="J234" s="158">
        <v>60000000000</v>
      </c>
      <c r="K234" s="194"/>
      <c r="L234" s="158">
        <v>60000000000</v>
      </c>
      <c r="N234" s="307"/>
      <c r="O234" s="307"/>
      <c r="P234" s="307"/>
      <c r="Q234" s="307"/>
    </row>
    <row r="235" spans="1:17" s="107" customFormat="1" ht="22.5" customHeight="1">
      <c r="A235" s="147" t="s">
        <v>239</v>
      </c>
      <c r="J235" s="158">
        <v>140000000000</v>
      </c>
      <c r="K235" s="194"/>
      <c r="L235" s="158">
        <v>140000000000</v>
      </c>
      <c r="N235" s="307"/>
      <c r="O235" s="307"/>
      <c r="P235" s="307"/>
      <c r="Q235" s="307"/>
    </row>
    <row r="236" spans="1:17" s="107" customFormat="1" ht="22.5" customHeight="1">
      <c r="A236" s="147"/>
      <c r="J236" s="158"/>
      <c r="K236" s="194"/>
      <c r="L236" s="186"/>
      <c r="N236" s="307"/>
      <c r="O236" s="307"/>
      <c r="P236" s="307"/>
      <c r="Q236" s="307"/>
    </row>
    <row r="237" spans="1:17" s="107" customFormat="1" ht="22.5" customHeight="1" thickBot="1">
      <c r="A237" s="149" t="s">
        <v>132</v>
      </c>
      <c r="D237" s="114"/>
      <c r="E237" s="114"/>
      <c r="F237" s="114"/>
      <c r="G237" s="114"/>
      <c r="H237" s="159"/>
      <c r="I237" s="159"/>
      <c r="J237" s="192">
        <f>SUM(J234:J235)</f>
        <v>200000000000</v>
      </c>
      <c r="K237" s="215"/>
      <c r="L237" s="192">
        <f>SUM(L234:L235)</f>
        <v>200000000000</v>
      </c>
      <c r="N237" s="307"/>
      <c r="O237" s="307"/>
      <c r="P237" s="307"/>
      <c r="Q237" s="307"/>
    </row>
    <row r="238" spans="1:17" s="107" customFormat="1" ht="22.5" customHeight="1" thickTop="1">
      <c r="A238" s="104" t="s">
        <v>192</v>
      </c>
      <c r="D238" s="114"/>
      <c r="E238" s="114"/>
      <c r="F238" s="114"/>
      <c r="G238" s="114"/>
      <c r="H238" s="159"/>
      <c r="I238" s="159"/>
      <c r="J238" s="214"/>
      <c r="K238" s="213"/>
      <c r="L238" s="214"/>
      <c r="N238" s="307"/>
      <c r="O238" s="307"/>
      <c r="P238" s="307"/>
      <c r="Q238" s="307"/>
    </row>
    <row r="239" spans="1:17" s="107" customFormat="1" ht="22.5" customHeight="1">
      <c r="A239" s="341" t="s">
        <v>240</v>
      </c>
      <c r="B239" s="341"/>
      <c r="C239" s="341"/>
      <c r="D239" s="341"/>
      <c r="E239" s="114"/>
      <c r="F239" s="114"/>
      <c r="G239" s="114"/>
      <c r="H239" s="159"/>
      <c r="I239" s="159"/>
      <c r="J239" s="214"/>
      <c r="K239" s="213"/>
      <c r="L239" s="214"/>
      <c r="N239" s="307"/>
      <c r="O239" s="307"/>
      <c r="P239" s="307"/>
      <c r="Q239" s="307"/>
    </row>
    <row r="240" spans="1:17" s="107" customFormat="1" ht="22.5" customHeight="1">
      <c r="A240" s="149"/>
      <c r="D240" s="114"/>
      <c r="E240" s="114"/>
      <c r="F240" s="114"/>
      <c r="G240" s="114"/>
      <c r="H240" s="159"/>
      <c r="I240" s="159"/>
      <c r="J240" s="214"/>
      <c r="K240" s="213"/>
      <c r="L240" s="214"/>
      <c r="N240" s="307"/>
      <c r="O240" s="307"/>
      <c r="P240" s="307"/>
      <c r="Q240" s="307"/>
    </row>
    <row r="241" spans="1:17" s="107" customFormat="1" ht="22.5" customHeight="1">
      <c r="A241" s="104" t="s">
        <v>402</v>
      </c>
      <c r="D241" s="114"/>
      <c r="E241" s="114"/>
      <c r="F241" s="114"/>
      <c r="G241" s="114"/>
      <c r="H241" s="159"/>
      <c r="I241" s="159"/>
      <c r="J241" s="216"/>
      <c r="K241" s="217"/>
      <c r="L241" s="216"/>
      <c r="N241" s="307"/>
      <c r="O241" s="307"/>
      <c r="P241" s="307"/>
      <c r="Q241" s="307"/>
    </row>
    <row r="242" spans="1:17" s="107" customFormat="1" ht="22.5" customHeight="1">
      <c r="A242" s="104"/>
      <c r="D242" s="114"/>
      <c r="E242" s="114"/>
      <c r="F242" s="114"/>
      <c r="G242" s="114"/>
      <c r="H242" s="159"/>
      <c r="I242" s="159"/>
      <c r="J242" s="259">
        <f>J233</f>
        <v>42369</v>
      </c>
      <c r="K242" s="299"/>
      <c r="L242" s="259">
        <f>L233</f>
        <v>42005</v>
      </c>
      <c r="N242" s="307"/>
      <c r="O242" s="307"/>
      <c r="P242" s="307"/>
      <c r="Q242" s="307"/>
    </row>
    <row r="243" spans="1:17" s="107" customFormat="1" ht="22.5" customHeight="1">
      <c r="A243" s="105" t="s">
        <v>241</v>
      </c>
      <c r="D243" s="114"/>
      <c r="E243" s="114"/>
      <c r="F243" s="114"/>
      <c r="G243" s="114"/>
      <c r="H243" s="159"/>
      <c r="I243" s="159"/>
      <c r="J243" s="214"/>
      <c r="K243" s="213"/>
      <c r="L243" s="214"/>
      <c r="N243" s="307"/>
      <c r="O243" s="307"/>
      <c r="P243" s="307"/>
      <c r="Q243" s="307"/>
    </row>
    <row r="244" spans="1:17" s="107" customFormat="1" ht="22.5" customHeight="1">
      <c r="A244" s="331" t="s">
        <v>242</v>
      </c>
      <c r="B244" s="331"/>
      <c r="C244" s="331"/>
      <c r="D244" s="331"/>
      <c r="E244" s="114"/>
      <c r="F244" s="114"/>
      <c r="G244" s="114"/>
      <c r="H244" s="159"/>
      <c r="I244" s="159"/>
      <c r="J244" s="214"/>
      <c r="K244" s="213"/>
      <c r="L244" s="214"/>
      <c r="N244" s="307"/>
      <c r="O244" s="307"/>
      <c r="P244" s="307"/>
      <c r="Q244" s="307"/>
    </row>
    <row r="245" spans="1:17" s="107" customFormat="1" ht="22.5" customHeight="1">
      <c r="A245" s="331" t="s">
        <v>243</v>
      </c>
      <c r="B245" s="331"/>
      <c r="C245" s="331"/>
      <c r="D245" s="331"/>
      <c r="E245" s="114"/>
      <c r="F245" s="114"/>
      <c r="G245" s="114"/>
      <c r="H245" s="159"/>
      <c r="I245" s="159"/>
      <c r="J245" s="214"/>
      <c r="K245" s="213"/>
      <c r="L245" s="214"/>
      <c r="N245" s="307"/>
      <c r="O245" s="307"/>
      <c r="P245" s="307"/>
      <c r="Q245" s="307"/>
    </row>
    <row r="246" spans="1:17" s="107" customFormat="1" ht="22.5" customHeight="1">
      <c r="A246" s="331" t="s">
        <v>245</v>
      </c>
      <c r="B246" s="331"/>
      <c r="C246" s="331"/>
      <c r="D246" s="331"/>
      <c r="E246" s="114"/>
      <c r="F246" s="114"/>
      <c r="G246" s="114"/>
      <c r="H246" s="159"/>
      <c r="I246" s="159"/>
      <c r="J246" s="214"/>
      <c r="K246" s="213"/>
      <c r="L246" s="214"/>
      <c r="N246" s="307"/>
      <c r="O246" s="307"/>
      <c r="P246" s="307"/>
      <c r="Q246" s="307"/>
    </row>
    <row r="247" spans="1:17" s="107" customFormat="1" ht="22.5" customHeight="1">
      <c r="A247" s="331" t="s">
        <v>244</v>
      </c>
      <c r="B247" s="331"/>
      <c r="C247" s="331"/>
      <c r="D247" s="331"/>
      <c r="E247" s="114"/>
      <c r="F247" s="114"/>
      <c r="G247" s="114"/>
      <c r="H247" s="159"/>
      <c r="I247" s="159"/>
      <c r="J247" s="214"/>
      <c r="K247" s="213"/>
      <c r="L247" s="214"/>
      <c r="N247" s="307"/>
      <c r="O247" s="307"/>
      <c r="P247" s="307"/>
      <c r="Q247" s="307"/>
    </row>
    <row r="248" spans="1:17" s="107" customFormat="1" ht="22.5" customHeight="1">
      <c r="A248" s="331" t="s">
        <v>246</v>
      </c>
      <c r="B248" s="331"/>
      <c r="C248" s="331"/>
      <c r="D248" s="331"/>
      <c r="E248" s="114"/>
      <c r="F248" s="114"/>
      <c r="G248" s="114"/>
      <c r="H248" s="159"/>
      <c r="I248" s="159"/>
      <c r="J248" s="214"/>
      <c r="K248" s="213"/>
      <c r="L248" s="214"/>
      <c r="N248" s="307"/>
      <c r="O248" s="307"/>
      <c r="P248" s="307"/>
      <c r="Q248" s="307"/>
    </row>
    <row r="249" spans="1:17" s="107" customFormat="1" ht="22.5" customHeight="1">
      <c r="A249" s="149"/>
      <c r="D249" s="114"/>
      <c r="E249" s="114"/>
      <c r="F249" s="114"/>
      <c r="G249" s="114"/>
      <c r="H249" s="159"/>
      <c r="I249" s="159"/>
      <c r="J249" s="214"/>
      <c r="K249" s="213"/>
      <c r="L249" s="214"/>
      <c r="N249" s="307"/>
      <c r="O249" s="307"/>
      <c r="P249" s="307"/>
      <c r="Q249" s="307"/>
    </row>
    <row r="250" spans="1:17" s="107" customFormat="1" ht="22.5" customHeight="1">
      <c r="A250" s="149" t="s">
        <v>403</v>
      </c>
      <c r="D250" s="114"/>
      <c r="E250" s="114"/>
      <c r="F250" s="114"/>
      <c r="G250" s="114"/>
      <c r="H250" s="159"/>
      <c r="I250" s="159"/>
      <c r="J250" s="214"/>
      <c r="K250" s="213"/>
      <c r="L250" s="214"/>
      <c r="N250" s="307"/>
      <c r="O250" s="307"/>
      <c r="P250" s="307"/>
      <c r="Q250" s="307"/>
    </row>
    <row r="251" spans="1:17" s="107" customFormat="1" ht="22.5" customHeight="1">
      <c r="A251" s="117" t="s">
        <v>199</v>
      </c>
      <c r="D251" s="114"/>
      <c r="E251" s="114"/>
      <c r="F251" s="114"/>
      <c r="G251" s="114"/>
      <c r="H251" s="159"/>
      <c r="I251" s="159"/>
      <c r="J251" s="214"/>
      <c r="K251" s="213"/>
      <c r="L251" s="214"/>
      <c r="N251" s="307"/>
      <c r="O251" s="307"/>
      <c r="P251" s="307"/>
      <c r="Q251" s="307"/>
    </row>
    <row r="252" spans="1:17" s="107" customFormat="1" ht="22.5" customHeight="1">
      <c r="A252" s="117" t="s">
        <v>138</v>
      </c>
      <c r="D252" s="114"/>
      <c r="E252" s="114"/>
      <c r="F252" s="114"/>
      <c r="G252" s="114"/>
      <c r="H252" s="159"/>
      <c r="I252" s="159"/>
      <c r="J252" s="214"/>
      <c r="K252" s="213"/>
      <c r="L252" s="214"/>
      <c r="N252" s="307"/>
      <c r="O252" s="307"/>
      <c r="P252" s="307"/>
      <c r="Q252" s="307"/>
    </row>
    <row r="253" spans="1:17" s="107" customFormat="1" ht="22.5" customHeight="1">
      <c r="A253" s="117" t="s">
        <v>139</v>
      </c>
      <c r="D253" s="114"/>
      <c r="E253" s="114"/>
      <c r="F253" s="114"/>
      <c r="G253" s="114"/>
      <c r="H253" s="159"/>
      <c r="I253" s="159"/>
      <c r="J253" s="214"/>
      <c r="K253" s="213"/>
      <c r="L253" s="214"/>
      <c r="N253" s="307"/>
      <c r="O253" s="307"/>
      <c r="P253" s="307"/>
      <c r="Q253" s="307"/>
    </row>
    <row r="254" spans="1:17" s="107" customFormat="1" ht="22.5" customHeight="1">
      <c r="A254" s="117" t="s">
        <v>140</v>
      </c>
      <c r="D254" s="114"/>
      <c r="E254" s="114"/>
      <c r="F254" s="114"/>
      <c r="G254" s="114"/>
      <c r="H254" s="159"/>
      <c r="I254" s="159"/>
      <c r="J254" s="214"/>
      <c r="K254" s="213"/>
      <c r="L254" s="214"/>
      <c r="N254" s="307"/>
      <c r="O254" s="307"/>
      <c r="P254" s="307"/>
      <c r="Q254" s="307"/>
    </row>
    <row r="255" spans="1:17" ht="22.5" customHeight="1">
      <c r="A255" s="116"/>
      <c r="D255" s="152"/>
      <c r="E255" s="152"/>
      <c r="F255" s="152"/>
      <c r="G255" s="152"/>
      <c r="H255" s="144"/>
      <c r="I255" s="144"/>
      <c r="J255" s="212"/>
      <c r="K255" s="211"/>
      <c r="L255" s="212"/>
    </row>
    <row r="256" spans="1:17" ht="22.5" customHeight="1">
      <c r="A256" s="116" t="s">
        <v>404</v>
      </c>
      <c r="D256" s="152"/>
      <c r="E256" s="152"/>
      <c r="F256" s="152"/>
      <c r="G256" s="152"/>
      <c r="H256" s="144"/>
      <c r="I256" s="144"/>
      <c r="J256" s="212"/>
      <c r="K256" s="211"/>
      <c r="L256" s="212"/>
    </row>
    <row r="257" spans="1:17" ht="22.5" customHeight="1">
      <c r="A257" s="116"/>
      <c r="D257" s="152"/>
      <c r="E257" s="152"/>
      <c r="F257" s="152"/>
      <c r="G257" s="152"/>
      <c r="H257" s="144"/>
      <c r="I257" s="144"/>
      <c r="J257" s="212"/>
      <c r="K257" s="211"/>
      <c r="L257" s="212"/>
    </row>
    <row r="258" spans="1:17" ht="22.5" customHeight="1">
      <c r="A258" s="150" t="s">
        <v>405</v>
      </c>
      <c r="D258" s="152"/>
      <c r="E258" s="152"/>
      <c r="F258" s="152"/>
      <c r="G258" s="152"/>
      <c r="H258" s="144"/>
      <c r="I258" s="144"/>
      <c r="J258" s="212"/>
      <c r="K258" s="211"/>
      <c r="L258" s="212"/>
    </row>
    <row r="259" spans="1:17" ht="22.5" customHeight="1">
      <c r="A259" s="150"/>
      <c r="D259" s="152"/>
      <c r="E259" s="152"/>
      <c r="F259" s="152"/>
      <c r="G259" s="152"/>
      <c r="H259" s="144"/>
      <c r="I259" s="144"/>
      <c r="J259" s="189">
        <f>J233</f>
        <v>42369</v>
      </c>
      <c r="K259" s="190"/>
      <c r="L259" s="189">
        <f>L233</f>
        <v>42005</v>
      </c>
    </row>
    <row r="260" spans="1:17" s="107" customFormat="1" ht="22.5" customHeight="1">
      <c r="A260" s="331" t="s">
        <v>247</v>
      </c>
      <c r="B260" s="331"/>
      <c r="C260" s="331"/>
      <c r="D260" s="331"/>
      <c r="E260" s="114"/>
      <c r="F260" s="114"/>
      <c r="G260" s="114"/>
      <c r="H260" s="159"/>
      <c r="I260" s="159"/>
      <c r="J260" s="214">
        <v>23764696100</v>
      </c>
      <c r="K260" s="213"/>
      <c r="L260" s="214">
        <v>23110756849</v>
      </c>
      <c r="N260" s="307"/>
      <c r="O260" s="307"/>
      <c r="P260" s="307"/>
      <c r="Q260" s="307"/>
    </row>
    <row r="261" spans="1:17" s="107" customFormat="1" ht="22.5" customHeight="1">
      <c r="A261" s="105" t="s">
        <v>248</v>
      </c>
      <c r="D261" s="114"/>
      <c r="E261" s="114"/>
      <c r="F261" s="114"/>
      <c r="G261" s="114"/>
      <c r="H261" s="159"/>
      <c r="I261" s="159"/>
      <c r="J261" s="214">
        <v>3840000000</v>
      </c>
      <c r="K261" s="217"/>
      <c r="L261" s="214">
        <v>3840000000</v>
      </c>
      <c r="N261" s="307"/>
      <c r="O261" s="307"/>
      <c r="P261" s="307"/>
      <c r="Q261" s="307"/>
    </row>
    <row r="262" spans="1:17" s="107" customFormat="1" ht="22.5" customHeight="1">
      <c r="A262" s="105"/>
      <c r="D262" s="114"/>
      <c r="E262" s="114"/>
      <c r="F262" s="114"/>
      <c r="G262" s="114"/>
      <c r="H262" s="159"/>
      <c r="I262" s="159"/>
      <c r="J262" s="214"/>
      <c r="K262" s="217"/>
      <c r="L262" s="214"/>
      <c r="N262" s="307"/>
      <c r="O262" s="307"/>
      <c r="P262" s="307"/>
      <c r="Q262" s="307"/>
    </row>
    <row r="263" spans="1:17" s="107" customFormat="1" ht="22.5" customHeight="1" thickBot="1">
      <c r="A263" s="149" t="s">
        <v>132</v>
      </c>
      <c r="D263" s="114"/>
      <c r="E263" s="114"/>
      <c r="F263" s="114"/>
      <c r="G263" s="114"/>
      <c r="H263" s="159"/>
      <c r="I263" s="159"/>
      <c r="J263" s="192">
        <f>SUM(J260:J262)</f>
        <v>27604696100</v>
      </c>
      <c r="K263" s="215"/>
      <c r="L263" s="192">
        <f>SUM(L260:L262)</f>
        <v>26950756849</v>
      </c>
      <c r="N263" s="307"/>
      <c r="O263" s="307"/>
      <c r="P263" s="307"/>
      <c r="Q263" s="307"/>
    </row>
    <row r="264" spans="1:17" s="107" customFormat="1" ht="22.5" customHeight="1" thickTop="1">
      <c r="A264" s="104" t="s">
        <v>249</v>
      </c>
      <c r="D264" s="114"/>
      <c r="E264" s="114"/>
      <c r="F264" s="114"/>
      <c r="G264" s="114"/>
      <c r="H264" s="159"/>
      <c r="I264" s="159"/>
      <c r="J264" s="214"/>
      <c r="K264" s="213"/>
      <c r="L264" s="214"/>
      <c r="N264" s="307"/>
      <c r="O264" s="307"/>
      <c r="P264" s="307"/>
      <c r="Q264" s="307"/>
    </row>
    <row r="265" spans="1:17" s="107" customFormat="1" ht="22.5" customHeight="1">
      <c r="A265" s="162" t="s">
        <v>284</v>
      </c>
      <c r="D265" s="114"/>
      <c r="E265" s="114"/>
      <c r="F265" s="114"/>
      <c r="G265" s="114"/>
      <c r="H265" s="159"/>
      <c r="I265" s="159"/>
      <c r="J265" s="218"/>
      <c r="K265" s="213"/>
      <c r="L265" s="218"/>
      <c r="N265" s="307"/>
      <c r="O265" s="307"/>
      <c r="P265" s="307"/>
      <c r="Q265" s="307"/>
    </row>
    <row r="266" spans="1:17" s="107" customFormat="1" ht="29.25" customHeight="1">
      <c r="A266" s="363" t="s">
        <v>0</v>
      </c>
      <c r="B266" s="363"/>
      <c r="C266" s="363"/>
      <c r="D266" s="363"/>
      <c r="E266" s="363"/>
      <c r="F266" s="363"/>
      <c r="G266" s="363"/>
      <c r="H266" s="363"/>
      <c r="I266" s="363"/>
      <c r="J266" s="363"/>
      <c r="K266" s="363"/>
      <c r="L266" s="363"/>
      <c r="N266" s="307"/>
      <c r="O266" s="307"/>
      <c r="P266" s="307"/>
      <c r="Q266" s="307"/>
    </row>
    <row r="267" spans="1:17" s="107" customFormat="1" ht="29.25" customHeight="1">
      <c r="A267" s="363" t="s">
        <v>200</v>
      </c>
      <c r="B267" s="363"/>
      <c r="C267" s="363"/>
      <c r="D267" s="363"/>
      <c r="E267" s="363"/>
      <c r="F267" s="363"/>
      <c r="G267" s="363"/>
      <c r="H267" s="363"/>
      <c r="I267" s="363"/>
      <c r="J267" s="363"/>
      <c r="K267" s="363"/>
      <c r="L267" s="363"/>
      <c r="N267" s="307"/>
      <c r="O267" s="307"/>
      <c r="P267" s="307"/>
      <c r="Q267" s="307"/>
    </row>
    <row r="268" spans="1:17" ht="22.5" customHeight="1">
      <c r="A268" s="74"/>
      <c r="D268" s="152"/>
      <c r="E268" s="152"/>
      <c r="F268" s="152"/>
      <c r="G268" s="152"/>
      <c r="H268" s="144"/>
      <c r="I268" s="144"/>
      <c r="J268" s="212"/>
      <c r="K268" s="211"/>
      <c r="L268" s="212"/>
    </row>
    <row r="269" spans="1:17" ht="32.25" customHeight="1">
      <c r="A269" s="332" t="s">
        <v>406</v>
      </c>
      <c r="B269" s="332"/>
      <c r="C269" s="332"/>
      <c r="D269" s="332"/>
      <c r="E269" s="332"/>
      <c r="F269" s="332"/>
      <c r="G269" s="332"/>
      <c r="H269" s="332"/>
      <c r="I269" s="332"/>
      <c r="J269" s="332"/>
      <c r="K269" s="332"/>
      <c r="L269" s="332"/>
    </row>
    <row r="270" spans="1:17" ht="22.5" customHeight="1">
      <c r="A270" s="148"/>
      <c r="B270" s="148"/>
      <c r="C270" s="148"/>
      <c r="D270" s="148"/>
      <c r="E270" s="148"/>
      <c r="F270" s="148"/>
      <c r="G270" s="148"/>
      <c r="H270" s="148"/>
      <c r="I270" s="148"/>
      <c r="J270" s="219"/>
      <c r="K270" s="220"/>
      <c r="L270" s="219"/>
    </row>
    <row r="271" spans="1:17" ht="22.5" customHeight="1">
      <c r="A271" s="332" t="s">
        <v>407</v>
      </c>
      <c r="B271" s="332"/>
      <c r="C271" s="332"/>
      <c r="D271" s="332"/>
      <c r="E271" s="148"/>
      <c r="F271" s="148"/>
      <c r="G271" s="148"/>
      <c r="H271" s="148"/>
      <c r="I271" s="148"/>
      <c r="J271" s="219"/>
      <c r="K271" s="220"/>
      <c r="L271" s="219"/>
    </row>
    <row r="272" spans="1:17" ht="22.5" customHeight="1">
      <c r="A272" s="148"/>
      <c r="B272" s="148"/>
      <c r="C272" s="148"/>
      <c r="D272" s="148"/>
      <c r="E272" s="148"/>
      <c r="F272" s="148"/>
      <c r="G272" s="148"/>
      <c r="H272" s="148"/>
      <c r="I272" s="148"/>
      <c r="J272" s="219"/>
      <c r="K272" s="220"/>
      <c r="L272" s="219"/>
    </row>
    <row r="273" spans="1:17" ht="22.5" customHeight="1">
      <c r="A273" s="332" t="s">
        <v>408</v>
      </c>
      <c r="B273" s="332"/>
      <c r="C273" s="332"/>
      <c r="D273" s="332"/>
      <c r="E273" s="148"/>
      <c r="F273" s="148"/>
      <c r="G273" s="148"/>
      <c r="H273" s="148"/>
      <c r="I273" s="148"/>
      <c r="J273" s="219"/>
      <c r="K273" s="220"/>
      <c r="L273" s="219"/>
    </row>
    <row r="274" spans="1:17" ht="22.5" customHeight="1">
      <c r="A274" s="148"/>
      <c r="B274" s="148"/>
      <c r="C274" s="148"/>
      <c r="D274" s="148"/>
      <c r="E274" s="148"/>
      <c r="F274" s="148"/>
      <c r="G274" s="148"/>
      <c r="H274" s="148"/>
      <c r="I274" s="148"/>
      <c r="J274" s="219"/>
      <c r="K274" s="220"/>
      <c r="L274" s="219"/>
    </row>
    <row r="275" spans="1:17" ht="22.5" customHeight="1">
      <c r="A275" s="110"/>
      <c r="I275" s="148"/>
      <c r="J275" s="189" t="s">
        <v>323</v>
      </c>
      <c r="K275" s="190"/>
      <c r="L275" s="189" t="s">
        <v>316</v>
      </c>
    </row>
    <row r="276" spans="1:17" ht="22.5" customHeight="1">
      <c r="A276" s="335" t="s">
        <v>409</v>
      </c>
      <c r="B276" s="335"/>
      <c r="C276" s="335"/>
      <c r="D276" s="335"/>
      <c r="E276" s="335"/>
      <c r="F276" s="335"/>
      <c r="G276" s="148"/>
      <c r="H276" s="148"/>
      <c r="I276" s="148"/>
      <c r="J276" s="72">
        <f>J278+J279</f>
        <v>94217038943</v>
      </c>
      <c r="K276" s="72"/>
      <c r="L276" s="72">
        <f>L278+L279</f>
        <v>127616546791</v>
      </c>
    </row>
    <row r="277" spans="1:17" s="107" customFormat="1" ht="22.5" customHeight="1">
      <c r="A277" s="146" t="s">
        <v>2</v>
      </c>
      <c r="B277" s="109"/>
      <c r="C277" s="109"/>
      <c r="D277" s="109"/>
      <c r="E277" s="109"/>
      <c r="F277" s="109"/>
      <c r="G277" s="109"/>
      <c r="H277" s="109"/>
      <c r="I277" s="109"/>
      <c r="J277" s="72"/>
      <c r="K277" s="186"/>
      <c r="L277" s="72"/>
      <c r="N277" s="307"/>
      <c r="O277" s="307"/>
      <c r="P277" s="307"/>
      <c r="Q277" s="307"/>
    </row>
    <row r="278" spans="1:17" s="107" customFormat="1" ht="22.5" customHeight="1">
      <c r="A278" s="331" t="s">
        <v>324</v>
      </c>
      <c r="B278" s="331"/>
      <c r="C278" s="331"/>
      <c r="D278" s="331"/>
      <c r="E278" s="331"/>
      <c r="F278" s="331"/>
      <c r="I278" s="163"/>
      <c r="J278" s="185">
        <v>94217038943</v>
      </c>
      <c r="K278" s="191"/>
      <c r="L278" s="135">
        <v>127616546791</v>
      </c>
      <c r="N278" s="307"/>
      <c r="O278" s="307"/>
      <c r="P278" s="307"/>
      <c r="Q278" s="307"/>
    </row>
    <row r="279" spans="1:17" s="107" customFormat="1" ht="22.5" customHeight="1">
      <c r="A279" s="117" t="s">
        <v>3</v>
      </c>
      <c r="B279" s="106"/>
      <c r="C279" s="106"/>
      <c r="D279" s="106"/>
      <c r="I279" s="163"/>
      <c r="J279" s="185"/>
      <c r="K279" s="191"/>
      <c r="L279" s="135">
        <v>0</v>
      </c>
      <c r="N279" s="307"/>
      <c r="O279" s="307"/>
      <c r="P279" s="307"/>
      <c r="Q279" s="307"/>
    </row>
    <row r="280" spans="1:17" s="107" customFormat="1" ht="22.5" customHeight="1">
      <c r="A280" s="117" t="s">
        <v>4</v>
      </c>
      <c r="B280" s="106"/>
      <c r="C280" s="106"/>
      <c r="D280" s="106"/>
      <c r="I280" s="163"/>
      <c r="J280" s="185"/>
      <c r="K280" s="191"/>
      <c r="L280" s="135">
        <v>0</v>
      </c>
      <c r="N280" s="307"/>
      <c r="O280" s="307"/>
      <c r="P280" s="307"/>
      <c r="Q280" s="307"/>
    </row>
    <row r="281" spans="1:17" s="160" customFormat="1" ht="32.25" customHeight="1">
      <c r="A281" s="329" t="s">
        <v>5</v>
      </c>
      <c r="B281" s="330"/>
      <c r="C281" s="330"/>
      <c r="D281" s="330"/>
      <c r="E281" s="330"/>
      <c r="F281" s="330"/>
      <c r="G281" s="330"/>
      <c r="H281" s="330"/>
      <c r="I281" s="164"/>
      <c r="J281" s="185"/>
      <c r="K281" s="186"/>
      <c r="L281" s="135">
        <v>0</v>
      </c>
      <c r="N281" s="316"/>
      <c r="O281" s="316"/>
      <c r="P281" s="316"/>
      <c r="Q281" s="316"/>
    </row>
    <row r="282" spans="1:17" s="160" customFormat="1" ht="21.75" customHeight="1">
      <c r="A282" s="145" t="s">
        <v>317</v>
      </c>
      <c r="B282" s="164"/>
      <c r="C282" s="164"/>
      <c r="D282" s="164"/>
      <c r="E282" s="164"/>
      <c r="F282" s="164"/>
      <c r="G282" s="164"/>
      <c r="H282" s="164"/>
      <c r="I282" s="164"/>
      <c r="J282" s="186">
        <f>SUM(J283:J288)</f>
        <v>18775027277</v>
      </c>
      <c r="K282" s="186"/>
      <c r="L282" s="186">
        <f>SUM(L283:L288)</f>
        <v>0</v>
      </c>
      <c r="N282" s="316"/>
      <c r="O282" s="316"/>
      <c r="P282" s="316"/>
      <c r="Q282" s="316"/>
    </row>
    <row r="283" spans="1:17" s="160" customFormat="1" ht="21.75" customHeight="1">
      <c r="A283" s="329" t="s">
        <v>194</v>
      </c>
      <c r="B283" s="330"/>
      <c r="C283" s="330"/>
      <c r="D283" s="330"/>
      <c r="J283" s="185"/>
      <c r="K283" s="191"/>
      <c r="L283" s="135">
        <v>0</v>
      </c>
      <c r="N283" s="316"/>
      <c r="O283" s="316"/>
      <c r="P283" s="316"/>
      <c r="Q283" s="316"/>
    </row>
    <row r="284" spans="1:17" s="160" customFormat="1" ht="21.75" customHeight="1">
      <c r="A284" s="329" t="s">
        <v>195</v>
      </c>
      <c r="B284" s="329"/>
      <c r="C284" s="329"/>
      <c r="D284" s="329"/>
      <c r="J284" s="185"/>
      <c r="K284" s="191"/>
      <c r="L284" s="135">
        <v>0</v>
      </c>
      <c r="N284" s="316"/>
      <c r="O284" s="316"/>
      <c r="P284" s="316"/>
      <c r="Q284" s="316"/>
    </row>
    <row r="285" spans="1:17" s="107" customFormat="1" ht="21.75" customHeight="1">
      <c r="A285" s="331" t="s">
        <v>196</v>
      </c>
      <c r="B285" s="331"/>
      <c r="C285" s="331"/>
      <c r="D285" s="331"/>
      <c r="J285" s="185">
        <v>18775027277</v>
      </c>
      <c r="K285" s="191"/>
      <c r="L285" s="135"/>
      <c r="N285" s="307"/>
      <c r="O285" s="307"/>
      <c r="P285" s="307"/>
      <c r="Q285" s="307"/>
    </row>
    <row r="286" spans="1:17" s="107" customFormat="1" ht="21.75" customHeight="1">
      <c r="A286" s="331" t="s">
        <v>6</v>
      </c>
      <c r="B286" s="340"/>
      <c r="C286" s="340"/>
      <c r="D286" s="340"/>
      <c r="E286" s="113"/>
      <c r="F286" s="113"/>
      <c r="G286" s="113"/>
      <c r="J286" s="185"/>
      <c r="K286" s="191"/>
      <c r="L286" s="135">
        <v>0</v>
      </c>
      <c r="N286" s="307"/>
      <c r="O286" s="307"/>
      <c r="P286" s="307"/>
      <c r="Q286" s="307"/>
    </row>
    <row r="287" spans="1:17" s="107" customFormat="1" ht="21.75" customHeight="1">
      <c r="A287" s="161" t="s">
        <v>191</v>
      </c>
      <c r="J287" s="185"/>
      <c r="K287" s="191"/>
      <c r="L287" s="135">
        <v>0</v>
      </c>
      <c r="N287" s="307"/>
      <c r="O287" s="307"/>
      <c r="P287" s="307"/>
      <c r="Q287" s="307"/>
    </row>
    <row r="288" spans="1:17" s="107" customFormat="1" ht="21.75" customHeight="1">
      <c r="A288" s="161" t="s">
        <v>197</v>
      </c>
      <c r="J288" s="185"/>
      <c r="K288" s="191"/>
      <c r="L288" s="135">
        <v>0</v>
      </c>
      <c r="N288" s="307"/>
      <c r="O288" s="307"/>
      <c r="P288" s="307"/>
      <c r="Q288" s="307"/>
    </row>
    <row r="289" spans="1:17" s="110" customFormat="1" ht="21.75" customHeight="1">
      <c r="A289" s="341" t="s">
        <v>256</v>
      </c>
      <c r="B289" s="341"/>
      <c r="C289" s="341"/>
      <c r="D289" s="341"/>
      <c r="E289" s="341"/>
      <c r="F289" s="341"/>
      <c r="G289" s="341"/>
      <c r="H289" s="341"/>
      <c r="J289" s="193">
        <f>J276-J282</f>
        <v>75442011666</v>
      </c>
      <c r="K289" s="194"/>
      <c r="L289" s="193">
        <f>L276-L282</f>
        <v>127616546791</v>
      </c>
      <c r="N289" s="313"/>
      <c r="O289" s="313"/>
      <c r="P289" s="313"/>
      <c r="Q289" s="313"/>
    </row>
    <row r="290" spans="1:17" ht="21.75" customHeight="1">
      <c r="A290" s="113" t="s">
        <v>7</v>
      </c>
      <c r="B290" s="113"/>
      <c r="C290" s="113"/>
      <c r="D290" s="113"/>
      <c r="E290" s="113"/>
      <c r="F290" s="113"/>
      <c r="G290" s="113"/>
      <c r="H290" s="113"/>
      <c r="J290" s="191"/>
      <c r="K290" s="191"/>
      <c r="L290" s="158"/>
    </row>
    <row r="291" spans="1:17" ht="21.75" customHeight="1">
      <c r="A291" s="340" t="s">
        <v>8</v>
      </c>
      <c r="B291" s="340"/>
      <c r="C291" s="340"/>
      <c r="D291" s="340"/>
      <c r="E291" s="340"/>
      <c r="F291" s="340"/>
      <c r="G291" s="340"/>
      <c r="H291" s="340"/>
      <c r="J291" s="191"/>
      <c r="K291" s="191"/>
      <c r="L291" s="158"/>
    </row>
    <row r="292" spans="1:17" ht="21.75" customHeight="1">
      <c r="A292" s="340" t="s">
        <v>198</v>
      </c>
      <c r="B292" s="340"/>
      <c r="C292" s="340"/>
      <c r="D292" s="340"/>
      <c r="E292" s="340"/>
      <c r="F292" s="340"/>
      <c r="G292" s="340"/>
      <c r="H292" s="340"/>
      <c r="J292" s="191"/>
      <c r="K292" s="191"/>
      <c r="L292" s="158"/>
    </row>
    <row r="293" spans="1:17" ht="21.75" customHeight="1">
      <c r="A293" s="113"/>
      <c r="B293" s="113"/>
      <c r="C293" s="113"/>
      <c r="D293" s="113"/>
      <c r="E293" s="113"/>
      <c r="F293" s="113"/>
      <c r="G293" s="113"/>
      <c r="H293" s="113"/>
      <c r="J293" s="189" t="str">
        <f>J275</f>
        <v>N¨m nay</v>
      </c>
      <c r="K293" s="190"/>
      <c r="L293" s="189" t="str">
        <f>L275</f>
        <v>N¨m tr­íc</v>
      </c>
    </row>
    <row r="294" spans="1:17" ht="21.75" customHeight="1">
      <c r="A294" s="341" t="s">
        <v>410</v>
      </c>
      <c r="B294" s="341"/>
      <c r="C294" s="341"/>
      <c r="D294" s="341"/>
      <c r="E294" s="109"/>
      <c r="F294" s="109"/>
      <c r="G294" s="109"/>
      <c r="H294" s="109"/>
      <c r="I294" s="109"/>
      <c r="J294" s="72">
        <f>SUM(J296:J303)</f>
        <v>46460506754</v>
      </c>
      <c r="L294" s="72">
        <f>SUM(L296:L303)</f>
        <v>83870747807</v>
      </c>
    </row>
    <row r="295" spans="1:17" ht="21.75" customHeight="1">
      <c r="A295" s="100"/>
      <c r="J295" s="72"/>
      <c r="K295" s="72"/>
      <c r="L295" s="196"/>
    </row>
    <row r="296" spans="1:17" ht="21.75" customHeight="1">
      <c r="A296" s="340" t="s">
        <v>10</v>
      </c>
      <c r="B296" s="340"/>
      <c r="C296" s="340"/>
      <c r="D296" s="340"/>
      <c r="E296" s="340"/>
      <c r="F296" s="340"/>
      <c r="I296" s="108"/>
      <c r="J296" s="191">
        <v>46460506754</v>
      </c>
      <c r="K296" s="186"/>
      <c r="L296" s="186">
        <v>83870747807</v>
      </c>
    </row>
    <row r="297" spans="1:17" ht="21.75" customHeight="1">
      <c r="A297" s="340" t="s">
        <v>9</v>
      </c>
      <c r="B297" s="340"/>
      <c r="C297" s="340"/>
      <c r="D297" s="340"/>
      <c r="I297" s="108"/>
      <c r="J297" s="191"/>
      <c r="K297" s="186"/>
      <c r="L297" s="186"/>
    </row>
    <row r="298" spans="1:17" ht="21.75" customHeight="1">
      <c r="A298" s="340" t="s">
        <v>183</v>
      </c>
      <c r="B298" s="340"/>
      <c r="C298" s="340"/>
      <c r="D298" s="340"/>
      <c r="I298" s="108"/>
      <c r="J298" s="191"/>
      <c r="K298" s="186"/>
      <c r="L298" s="186"/>
    </row>
    <row r="299" spans="1:17" ht="21.75" customHeight="1">
      <c r="A299" s="105" t="s">
        <v>11</v>
      </c>
      <c r="B299" s="113"/>
      <c r="C299" s="113"/>
      <c r="D299" s="113"/>
      <c r="I299" s="108"/>
      <c r="J299" s="191"/>
      <c r="K299" s="186"/>
      <c r="L299" s="186">
        <v>0</v>
      </c>
    </row>
    <row r="300" spans="1:17" ht="21.75" customHeight="1">
      <c r="A300" s="105" t="s">
        <v>12</v>
      </c>
      <c r="B300" s="113"/>
      <c r="C300" s="113"/>
      <c r="D300" s="113"/>
      <c r="I300" s="108"/>
      <c r="J300" s="191"/>
      <c r="K300" s="186"/>
      <c r="L300" s="186">
        <v>0</v>
      </c>
    </row>
    <row r="301" spans="1:17" ht="21.75" customHeight="1">
      <c r="A301" s="105" t="s">
        <v>13</v>
      </c>
      <c r="B301" s="113"/>
      <c r="C301" s="113"/>
      <c r="D301" s="113"/>
      <c r="I301" s="108"/>
      <c r="J301" s="191"/>
      <c r="K301" s="186"/>
      <c r="L301" s="186">
        <v>0</v>
      </c>
    </row>
    <row r="302" spans="1:17" ht="21.75" customHeight="1">
      <c r="A302" s="105" t="s">
        <v>14</v>
      </c>
      <c r="B302" s="113"/>
      <c r="C302" s="113"/>
      <c r="D302" s="113"/>
      <c r="I302" s="108"/>
      <c r="J302" s="191"/>
      <c r="K302" s="186"/>
      <c r="L302" s="186">
        <v>0</v>
      </c>
    </row>
    <row r="303" spans="1:17" ht="21.75" customHeight="1">
      <c r="A303" s="105" t="s">
        <v>114</v>
      </c>
      <c r="B303" s="113"/>
      <c r="C303" s="113"/>
      <c r="D303" s="113"/>
      <c r="I303" s="108"/>
      <c r="J303" s="191"/>
      <c r="K303" s="186"/>
      <c r="L303" s="186">
        <v>0</v>
      </c>
    </row>
    <row r="304" spans="1:17" ht="21.75" customHeight="1" thickBot="1">
      <c r="A304" s="165" t="s">
        <v>132</v>
      </c>
      <c r="I304" s="108"/>
      <c r="J304" s="192">
        <f>SUM(J296:J303)</f>
        <v>46460506754</v>
      </c>
      <c r="K304" s="201"/>
      <c r="L304" s="192">
        <f>SUM(L296:L303)</f>
        <v>83870747807</v>
      </c>
    </row>
    <row r="305" spans="1:17" ht="21.75" customHeight="1" thickTop="1">
      <c r="A305" s="165"/>
      <c r="I305" s="108"/>
      <c r="J305" s="72"/>
      <c r="K305" s="201"/>
      <c r="L305" s="72"/>
    </row>
    <row r="306" spans="1:17" ht="21.75" customHeight="1">
      <c r="A306" s="342" t="s">
        <v>411</v>
      </c>
      <c r="B306" s="342"/>
      <c r="C306" s="342"/>
      <c r="D306" s="342"/>
      <c r="E306" s="342"/>
      <c r="F306" s="342"/>
      <c r="I306" s="108"/>
      <c r="J306" s="189" t="str">
        <f>J293</f>
        <v>N¨m nay</v>
      </c>
      <c r="K306" s="190"/>
      <c r="L306" s="189" t="str">
        <f>L293</f>
        <v>N¨m tr­íc</v>
      </c>
    </row>
    <row r="307" spans="1:17" s="107" customFormat="1" ht="21.75" customHeight="1">
      <c r="A307" s="331" t="s">
        <v>179</v>
      </c>
      <c r="B307" s="331"/>
      <c r="C307" s="331"/>
      <c r="D307" s="331"/>
      <c r="E307" s="331"/>
      <c r="F307" s="331"/>
      <c r="G307" s="113"/>
      <c r="H307" s="113"/>
      <c r="I307" s="114"/>
      <c r="J307" s="185">
        <v>423393565</v>
      </c>
      <c r="K307" s="191"/>
      <c r="L307" s="135">
        <v>809215313</v>
      </c>
      <c r="N307" s="307"/>
      <c r="O307" s="307"/>
      <c r="P307" s="307"/>
      <c r="Q307" s="307"/>
    </row>
    <row r="308" spans="1:17" s="107" customFormat="1" ht="21.75" customHeight="1">
      <c r="A308" s="331" t="s">
        <v>180</v>
      </c>
      <c r="B308" s="331"/>
      <c r="C308" s="331"/>
      <c r="D308" s="331"/>
      <c r="E308" s="331"/>
      <c r="F308" s="331"/>
      <c r="G308" s="113"/>
      <c r="H308" s="113"/>
      <c r="I308" s="114"/>
      <c r="J308" s="185"/>
      <c r="K308" s="191"/>
      <c r="L308" s="135"/>
      <c r="N308" s="307"/>
      <c r="O308" s="307"/>
      <c r="P308" s="307"/>
      <c r="Q308" s="307"/>
    </row>
    <row r="309" spans="1:17" s="107" customFormat="1" ht="21.75" customHeight="1">
      <c r="A309" s="331" t="s">
        <v>181</v>
      </c>
      <c r="B309" s="331"/>
      <c r="C309" s="331"/>
      <c r="D309" s="331"/>
      <c r="E309" s="331"/>
      <c r="F309" s="331"/>
      <c r="G309" s="113"/>
      <c r="H309" s="113"/>
      <c r="I309" s="114"/>
      <c r="J309" s="185"/>
      <c r="K309" s="191"/>
      <c r="L309" s="135"/>
      <c r="N309" s="307"/>
      <c r="O309" s="307"/>
      <c r="P309" s="307"/>
      <c r="Q309" s="307"/>
    </row>
    <row r="310" spans="1:17" s="107" customFormat="1" ht="21.75" customHeight="1">
      <c r="A310" s="106" t="s">
        <v>257</v>
      </c>
      <c r="B310" s="113"/>
      <c r="C310" s="113"/>
      <c r="D310" s="113"/>
      <c r="E310" s="113"/>
      <c r="F310" s="113"/>
      <c r="G310" s="113"/>
      <c r="H310" s="113"/>
      <c r="I310" s="114"/>
      <c r="J310" s="185"/>
      <c r="K310" s="191"/>
      <c r="L310" s="135"/>
      <c r="N310" s="307"/>
      <c r="O310" s="307"/>
      <c r="P310" s="307"/>
      <c r="Q310" s="307"/>
    </row>
    <row r="311" spans="1:17" s="107" customFormat="1" ht="21.75" customHeight="1">
      <c r="A311" s="331" t="s">
        <v>182</v>
      </c>
      <c r="B311" s="331"/>
      <c r="C311" s="331"/>
      <c r="D311" s="331"/>
      <c r="E311" s="106"/>
      <c r="F311" s="106"/>
      <c r="G311" s="109"/>
      <c r="H311" s="109"/>
      <c r="I311" s="114"/>
      <c r="J311" s="185"/>
      <c r="K311" s="191"/>
      <c r="L311" s="135"/>
      <c r="N311" s="307"/>
      <c r="O311" s="307"/>
      <c r="P311" s="307"/>
      <c r="Q311" s="307"/>
    </row>
    <row r="312" spans="1:17" s="107" customFormat="1" ht="21.75" customHeight="1">
      <c r="A312" s="331" t="s">
        <v>259</v>
      </c>
      <c r="B312" s="331"/>
      <c r="C312" s="331"/>
      <c r="D312" s="331"/>
      <c r="E312" s="331"/>
      <c r="F312" s="331"/>
      <c r="G312" s="109"/>
      <c r="H312" s="109"/>
      <c r="I312" s="114"/>
      <c r="J312" s="185"/>
      <c r="K312" s="191"/>
      <c r="L312" s="135"/>
      <c r="N312" s="307"/>
      <c r="O312" s="307"/>
      <c r="P312" s="307"/>
      <c r="Q312" s="307"/>
    </row>
    <row r="313" spans="1:17" s="107" customFormat="1" ht="21.75" customHeight="1" thickBot="1">
      <c r="A313" s="166" t="s">
        <v>132</v>
      </c>
      <c r="I313" s="108"/>
      <c r="J313" s="192">
        <f>SUM(J307:J312)</f>
        <v>423393565</v>
      </c>
      <c r="K313" s="194"/>
      <c r="L313" s="192">
        <f>SUM(L307:L312)</f>
        <v>809215313</v>
      </c>
      <c r="N313" s="307"/>
      <c r="O313" s="307"/>
      <c r="P313" s="307"/>
      <c r="Q313" s="307"/>
    </row>
    <row r="314" spans="1:17" s="107" customFormat="1" ht="21.75" customHeight="1" thickTop="1">
      <c r="A314" s="166"/>
      <c r="I314" s="108"/>
      <c r="J314" s="72"/>
      <c r="K314" s="194"/>
      <c r="L314" s="72"/>
      <c r="N314" s="307"/>
      <c r="O314" s="307"/>
      <c r="P314" s="307"/>
      <c r="Q314" s="307"/>
    </row>
    <row r="315" spans="1:17" ht="21.75" customHeight="1">
      <c r="A315" s="328" t="s">
        <v>412</v>
      </c>
      <c r="B315" s="328"/>
      <c r="C315" s="328"/>
      <c r="D315" s="328"/>
      <c r="I315" s="108"/>
      <c r="J315" s="189" t="str">
        <f>J306</f>
        <v>N¨m nay</v>
      </c>
      <c r="K315" s="190"/>
      <c r="L315" s="189" t="str">
        <f>L306</f>
        <v>N¨m tr­íc</v>
      </c>
    </row>
    <row r="316" spans="1:17" ht="21.75" customHeight="1">
      <c r="A316" s="167" t="s">
        <v>273</v>
      </c>
      <c r="I316" s="108"/>
      <c r="J316" s="135">
        <v>2696461828</v>
      </c>
      <c r="K316" s="190"/>
      <c r="L316" s="135">
        <v>12610937549</v>
      </c>
    </row>
    <row r="317" spans="1:17" ht="21.75" customHeight="1">
      <c r="A317" s="343" t="s">
        <v>269</v>
      </c>
      <c r="B317" s="343"/>
      <c r="C317" s="343"/>
      <c r="D317" s="343"/>
      <c r="E317" s="343"/>
      <c r="F317" s="343"/>
      <c r="I317" s="108"/>
      <c r="K317" s="190"/>
    </row>
    <row r="318" spans="1:17" ht="21.75" customHeight="1">
      <c r="A318" s="343" t="s">
        <v>270</v>
      </c>
      <c r="B318" s="343"/>
      <c r="C318" s="343"/>
      <c r="D318" s="343"/>
      <c r="E318" s="343"/>
      <c r="F318" s="343"/>
      <c r="I318" s="108"/>
      <c r="K318" s="190"/>
    </row>
    <row r="319" spans="1:17" ht="21.75" customHeight="1">
      <c r="A319" s="343" t="s">
        <v>271</v>
      </c>
      <c r="B319" s="343"/>
      <c r="C319" s="343"/>
      <c r="D319" s="343"/>
      <c r="E319" s="343"/>
      <c r="F319" s="343"/>
      <c r="I319" s="108"/>
      <c r="K319" s="190"/>
    </row>
    <row r="320" spans="1:17" ht="21.75" customHeight="1">
      <c r="A320" s="343" t="s">
        <v>272</v>
      </c>
      <c r="B320" s="343"/>
      <c r="C320" s="343"/>
      <c r="D320" s="343"/>
      <c r="I320" s="108"/>
      <c r="J320" s="135">
        <v>100000</v>
      </c>
      <c r="K320" s="190"/>
      <c r="L320" s="135">
        <f>21429555149-L316</f>
        <v>8818617600</v>
      </c>
    </row>
    <row r="321" spans="1:12" ht="21.75" customHeight="1">
      <c r="A321" s="127" t="s">
        <v>161</v>
      </c>
      <c r="J321" s="204">
        <f>J316+J317+J318+J319+J320</f>
        <v>2696561828</v>
      </c>
      <c r="K321" s="294"/>
      <c r="L321" s="204">
        <f>L316+L317+L318+L319+L320</f>
        <v>21429555149</v>
      </c>
    </row>
    <row r="322" spans="1:12" ht="21.75" customHeight="1">
      <c r="A322" s="127"/>
      <c r="J322" s="295"/>
      <c r="K322" s="296"/>
      <c r="L322" s="295"/>
    </row>
    <row r="323" spans="1:12" ht="21.75" customHeight="1">
      <c r="A323" s="112" t="s">
        <v>413</v>
      </c>
      <c r="J323" s="189" t="str">
        <f>J315</f>
        <v>N¨m nay</v>
      </c>
      <c r="K323" s="190"/>
      <c r="L323" s="189" t="str">
        <f>L315</f>
        <v>N¨m tr­íc</v>
      </c>
    </row>
    <row r="324" spans="1:12" ht="21.75" customHeight="1">
      <c r="A324" s="127"/>
      <c r="J324" s="196"/>
      <c r="K324" s="190"/>
      <c r="L324" s="196"/>
    </row>
    <row r="325" spans="1:12" ht="21.75" customHeight="1">
      <c r="A325" s="334" t="s">
        <v>320</v>
      </c>
      <c r="B325" s="334"/>
      <c r="C325" s="334"/>
      <c r="D325" s="334"/>
      <c r="E325" s="334"/>
      <c r="F325" s="334"/>
    </row>
    <row r="326" spans="1:12" ht="21.75" customHeight="1">
      <c r="A326" s="388" t="s">
        <v>313</v>
      </c>
      <c r="B326" s="388"/>
      <c r="C326" s="388"/>
      <c r="D326" s="388"/>
      <c r="E326" s="388"/>
      <c r="F326" s="388"/>
    </row>
    <row r="327" spans="1:12" ht="21.75" customHeight="1">
      <c r="A327" s="334" t="s">
        <v>274</v>
      </c>
      <c r="B327" s="334"/>
      <c r="C327" s="334"/>
      <c r="D327" s="334"/>
      <c r="E327" s="334"/>
      <c r="F327" s="334"/>
    </row>
    <row r="328" spans="1:12" ht="21.75" customHeight="1">
      <c r="A328" s="104" t="s">
        <v>414</v>
      </c>
      <c r="B328" s="104"/>
      <c r="C328" s="104"/>
      <c r="D328" s="105"/>
      <c r="E328" s="105"/>
      <c r="F328" s="105"/>
      <c r="G328" s="105"/>
    </row>
    <row r="329" spans="1:12" ht="21.75" hidden="1" customHeight="1">
      <c r="J329" s="189" t="s">
        <v>323</v>
      </c>
      <c r="K329" s="190"/>
      <c r="L329" s="189"/>
    </row>
    <row r="330" spans="1:12" ht="21.75" hidden="1" customHeight="1">
      <c r="A330" s="362" t="s">
        <v>184</v>
      </c>
      <c r="B330" s="362"/>
      <c r="C330" s="362"/>
      <c r="D330" s="362"/>
      <c r="I330" s="114"/>
      <c r="J330" s="191">
        <v>524509650</v>
      </c>
      <c r="L330" s="221"/>
    </row>
    <row r="331" spans="1:12" ht="21.75" hidden="1" customHeight="1">
      <c r="A331" s="153" t="s">
        <v>185</v>
      </c>
      <c r="B331" s="168"/>
      <c r="C331" s="168"/>
      <c r="I331" s="114"/>
      <c r="J331" s="191">
        <v>6083491046</v>
      </c>
      <c r="L331" s="221"/>
    </row>
    <row r="332" spans="1:12" ht="21.75" hidden="1" customHeight="1">
      <c r="A332" s="362" t="s">
        <v>186</v>
      </c>
      <c r="B332" s="362"/>
      <c r="C332" s="362"/>
      <c r="D332" s="362"/>
      <c r="I332" s="114"/>
      <c r="J332" s="191">
        <v>485378011</v>
      </c>
      <c r="L332" s="221"/>
    </row>
    <row r="333" spans="1:12" ht="21.75" hidden="1" customHeight="1">
      <c r="A333" s="168" t="s">
        <v>319</v>
      </c>
      <c r="B333" s="168"/>
      <c r="C333" s="168"/>
      <c r="D333" s="168"/>
      <c r="I333" s="114"/>
      <c r="J333" s="191">
        <v>1724341838</v>
      </c>
      <c r="L333" s="221"/>
    </row>
    <row r="334" spans="1:12" ht="21.75" hidden="1" customHeight="1">
      <c r="A334" s="362" t="s">
        <v>187</v>
      </c>
      <c r="B334" s="362"/>
      <c r="C334" s="362"/>
      <c r="D334" s="362"/>
      <c r="I334" s="114"/>
      <c r="J334" s="191">
        <v>1028849848</v>
      </c>
      <c r="L334" s="221"/>
    </row>
    <row r="335" spans="1:12" ht="21.75" hidden="1" customHeight="1">
      <c r="A335" s="362" t="s">
        <v>15</v>
      </c>
      <c r="B335" s="362"/>
      <c r="C335" s="362"/>
      <c r="D335" s="362"/>
      <c r="E335" s="362"/>
      <c r="F335" s="362"/>
      <c r="I335" s="114"/>
      <c r="J335" s="191">
        <v>1036032530</v>
      </c>
      <c r="L335" s="221"/>
    </row>
    <row r="336" spans="1:12" ht="21.75" hidden="1" customHeight="1" thickBot="1">
      <c r="A336" s="116" t="s">
        <v>132</v>
      </c>
      <c r="I336" s="108"/>
      <c r="J336" s="192">
        <v>10882602923</v>
      </c>
      <c r="L336" s="192"/>
    </row>
    <row r="337" spans="1:17" ht="21.75" customHeight="1">
      <c r="A337" s="116"/>
      <c r="I337" s="108"/>
      <c r="J337" s="72"/>
      <c r="L337" s="72"/>
    </row>
    <row r="338" spans="1:17" s="110" customFormat="1" ht="21.75" customHeight="1">
      <c r="A338" s="111" t="s">
        <v>282</v>
      </c>
      <c r="B338" s="111"/>
      <c r="C338" s="111" t="s">
        <v>279</v>
      </c>
      <c r="D338" s="111"/>
      <c r="E338" s="148"/>
      <c r="F338" s="148"/>
      <c r="G338" s="169"/>
      <c r="H338" s="148"/>
      <c r="I338" s="170" t="s">
        <v>283</v>
      </c>
      <c r="J338" s="222" t="str">
        <f>J323</f>
        <v>N¨m nay</v>
      </c>
      <c r="K338" s="223"/>
      <c r="L338" s="222" t="str">
        <f>L323</f>
        <v>N¨m tr­íc</v>
      </c>
      <c r="N338" s="313"/>
      <c r="O338" s="313"/>
      <c r="P338" s="313"/>
      <c r="Q338" s="313"/>
    </row>
    <row r="339" spans="1:17" ht="21.75" customHeight="1">
      <c r="A339" s="171" t="s">
        <v>293</v>
      </c>
      <c r="B339" s="171"/>
      <c r="C339" s="172"/>
      <c r="D339" s="171"/>
      <c r="E339" s="173"/>
      <c r="F339" s="173"/>
      <c r="G339" s="173"/>
      <c r="I339" s="108"/>
      <c r="J339" s="72"/>
      <c r="L339" s="72"/>
    </row>
    <row r="340" spans="1:17" ht="21.75" customHeight="1">
      <c r="A340" s="174" t="s">
        <v>294</v>
      </c>
      <c r="B340" s="174"/>
      <c r="C340" s="175"/>
      <c r="D340" s="174"/>
      <c r="E340" s="176"/>
      <c r="F340" s="176"/>
      <c r="G340" s="176"/>
      <c r="I340" s="108"/>
      <c r="J340" s="72"/>
      <c r="L340" s="224"/>
    </row>
    <row r="341" spans="1:17" ht="21.75" customHeight="1">
      <c r="A341" s="177" t="s">
        <v>295</v>
      </c>
      <c r="B341" s="177"/>
      <c r="C341" s="175" t="s">
        <v>280</v>
      </c>
      <c r="D341" s="177"/>
      <c r="E341" s="178">
        <f>247430037432/369216733660*100</f>
        <v>67.014849240243407</v>
      </c>
      <c r="F341" s="178"/>
      <c r="G341" s="178">
        <f>100-G342</f>
        <v>71</v>
      </c>
      <c r="I341" s="179" t="s">
        <v>280</v>
      </c>
      <c r="J341" s="297">
        <f>157705/1204194</f>
        <v>0.13096311723858448</v>
      </c>
      <c r="L341" s="205">
        <f>476222/983908</f>
        <v>0.48401070018741588</v>
      </c>
    </row>
    <row r="342" spans="1:17" ht="21.75" customHeight="1">
      <c r="A342" s="177" t="s">
        <v>296</v>
      </c>
      <c r="B342" s="177"/>
      <c r="C342" s="175" t="s">
        <v>280</v>
      </c>
      <c r="D342" s="177"/>
      <c r="E342" s="178">
        <f>121786696228/369216733660*100</f>
        <v>32.985150759756607</v>
      </c>
      <c r="F342" s="178"/>
      <c r="G342" s="178">
        <v>29</v>
      </c>
      <c r="I342" s="179" t="s">
        <v>280</v>
      </c>
      <c r="J342" s="297">
        <f>1046489/1204194</f>
        <v>0.86903688276141555</v>
      </c>
      <c r="L342" s="205">
        <f>507686/983908</f>
        <v>0.51598929981258412</v>
      </c>
    </row>
    <row r="343" spans="1:17" ht="21.75" customHeight="1">
      <c r="A343" s="177"/>
      <c r="B343" s="177"/>
      <c r="C343" s="175"/>
      <c r="D343" s="177"/>
      <c r="E343" s="178"/>
      <c r="F343" s="178"/>
      <c r="G343" s="178"/>
      <c r="I343" s="108"/>
      <c r="J343" s="186"/>
      <c r="L343" s="186"/>
    </row>
    <row r="344" spans="1:17" ht="21.75" customHeight="1">
      <c r="A344" s="174" t="s">
        <v>297</v>
      </c>
      <c r="B344" s="174"/>
      <c r="C344" s="175"/>
      <c r="D344" s="174"/>
      <c r="E344" s="180"/>
      <c r="F344" s="180"/>
      <c r="G344" s="180"/>
      <c r="I344" s="108"/>
      <c r="J344" s="186"/>
      <c r="L344" s="186"/>
    </row>
    <row r="345" spans="1:17" ht="21.75" customHeight="1">
      <c r="A345" s="174" t="s">
        <v>298</v>
      </c>
      <c r="B345" s="174"/>
      <c r="C345" s="175" t="s">
        <v>280</v>
      </c>
      <c r="D345" s="174"/>
      <c r="E345" s="180">
        <f>220826888089/369216733660*100</f>
        <v>59.809555731662066</v>
      </c>
      <c r="F345" s="180"/>
      <c r="G345" s="180">
        <v>56</v>
      </c>
      <c r="I345" s="179" t="s">
        <v>280</v>
      </c>
      <c r="J345" s="297">
        <f>872086/1204194</f>
        <v>0.7242072290677416</v>
      </c>
      <c r="L345" s="205">
        <f>649185/983908</f>
        <v>0.6598025425141375</v>
      </c>
    </row>
    <row r="346" spans="1:17" ht="21.75" customHeight="1">
      <c r="A346" s="174" t="s">
        <v>299</v>
      </c>
      <c r="B346" s="174"/>
      <c r="C346" s="175" t="s">
        <v>280</v>
      </c>
      <c r="D346" s="174"/>
      <c r="E346" s="180">
        <f>148389845571/369216733660*100</f>
        <v>40.190444268337934</v>
      </c>
      <c r="F346" s="180"/>
      <c r="G346" s="180">
        <v>44</v>
      </c>
      <c r="I346" s="179" t="s">
        <v>280</v>
      </c>
      <c r="J346" s="297">
        <f>332108/1204194</f>
        <v>0.2757927709322584</v>
      </c>
      <c r="L346" s="205">
        <f>334723/983908</f>
        <v>0.3401974574858625</v>
      </c>
    </row>
    <row r="347" spans="1:17" ht="21.75" customHeight="1">
      <c r="A347" s="174"/>
      <c r="B347" s="174"/>
      <c r="C347" s="175"/>
      <c r="D347" s="174"/>
      <c r="E347" s="180"/>
      <c r="F347" s="180"/>
      <c r="G347" s="180"/>
      <c r="I347" s="179"/>
      <c r="J347" s="186"/>
      <c r="L347" s="186"/>
    </row>
    <row r="348" spans="1:17" ht="21.75" customHeight="1">
      <c r="A348" s="171" t="s">
        <v>300</v>
      </c>
      <c r="B348" s="174"/>
      <c r="C348" s="175"/>
      <c r="D348" s="174"/>
      <c r="E348" s="180"/>
      <c r="F348" s="180"/>
      <c r="G348" s="180"/>
      <c r="I348" s="170" t="s">
        <v>283</v>
      </c>
      <c r="J348" s="222" t="str">
        <f>J338</f>
        <v>N¨m nay</v>
      </c>
      <c r="K348" s="223"/>
      <c r="L348" s="222" t="str">
        <f>L338</f>
        <v>N¨m tr­íc</v>
      </c>
    </row>
    <row r="349" spans="1:17" ht="21.75" customHeight="1">
      <c r="A349" s="174" t="s">
        <v>301</v>
      </c>
      <c r="B349" s="174"/>
      <c r="C349" s="175" t="s">
        <v>281</v>
      </c>
      <c r="D349" s="174"/>
      <c r="E349" s="180">
        <f>369216733660/220826888089</f>
        <v>1.671973629910477</v>
      </c>
      <c r="F349" s="180"/>
      <c r="G349" s="180">
        <v>1.77</v>
      </c>
      <c r="I349" s="179" t="s">
        <v>304</v>
      </c>
      <c r="J349" s="298">
        <f>1204194/872086</f>
        <v>1.3808202402056677</v>
      </c>
      <c r="L349" s="298">
        <f>983908/649185</f>
        <v>1.515604950822955</v>
      </c>
    </row>
    <row r="350" spans="1:17" ht="21.75" customHeight="1">
      <c r="A350" s="174" t="s">
        <v>302</v>
      </c>
      <c r="B350" s="174"/>
      <c r="C350" s="175" t="s">
        <v>281</v>
      </c>
      <c r="D350" s="174"/>
      <c r="E350" s="181">
        <f>142460095321/55080957</f>
        <v>2586.3765460901486</v>
      </c>
      <c r="F350" s="180"/>
      <c r="G350" s="180"/>
      <c r="I350" s="179" t="s">
        <v>304</v>
      </c>
      <c r="J350" s="298">
        <f>1046489/780936</f>
        <v>1.3400445106897365</v>
      </c>
      <c r="L350" s="298">
        <f>507686/644444</f>
        <v>0.78778916399252685</v>
      </c>
    </row>
    <row r="351" spans="1:17" ht="21.75" customHeight="1">
      <c r="A351" s="384" t="s">
        <v>303</v>
      </c>
      <c r="B351" s="385"/>
      <c r="C351" s="385"/>
      <c r="D351" s="385"/>
      <c r="E351" s="385"/>
      <c r="F351" s="385"/>
      <c r="G351" s="385"/>
      <c r="H351" s="385"/>
      <c r="I351" s="179" t="s">
        <v>304</v>
      </c>
      <c r="J351" s="298">
        <f>(46690)/780936</f>
        <v>5.9787229683354336E-2</v>
      </c>
      <c r="L351" s="298">
        <f>(54055)/644444</f>
        <v>8.3878506123107668E-2</v>
      </c>
    </row>
    <row r="352" spans="1:17" ht="21.75" customHeight="1">
      <c r="A352" s="174"/>
      <c r="B352" s="174"/>
      <c r="C352" s="175"/>
      <c r="D352" s="174"/>
      <c r="E352" s="180"/>
      <c r="G352" s="180"/>
      <c r="I352" s="108"/>
      <c r="J352" s="186"/>
      <c r="L352" s="186"/>
    </row>
    <row r="353" spans="1:17" ht="21.75" customHeight="1">
      <c r="A353" s="171" t="s">
        <v>305</v>
      </c>
      <c r="B353" s="171"/>
      <c r="C353" s="172"/>
      <c r="D353" s="171"/>
      <c r="E353" s="182"/>
      <c r="F353" s="182"/>
      <c r="G353" s="182"/>
      <c r="I353" s="108"/>
      <c r="J353" s="72"/>
      <c r="L353" s="72"/>
    </row>
    <row r="354" spans="1:17" ht="21.75" customHeight="1">
      <c r="A354" s="174" t="s">
        <v>306</v>
      </c>
      <c r="B354" s="174"/>
      <c r="C354" s="175"/>
      <c r="D354" s="174"/>
      <c r="E354" s="180"/>
      <c r="F354" s="180"/>
      <c r="G354" s="180"/>
      <c r="I354" s="108"/>
      <c r="J354" s="72"/>
      <c r="L354" s="72"/>
    </row>
    <row r="355" spans="1:17" ht="32.25" customHeight="1">
      <c r="A355" s="374" t="s">
        <v>307</v>
      </c>
      <c r="B355" s="375"/>
      <c r="C355" s="375"/>
      <c r="D355" s="375"/>
      <c r="E355" s="375"/>
      <c r="F355" s="375"/>
      <c r="G355" s="375"/>
      <c r="H355" s="375"/>
      <c r="I355" s="179" t="s">
        <v>280</v>
      </c>
      <c r="J355" s="321">
        <f>6775/(56837-1)</f>
        <v>0.11920261805897671</v>
      </c>
      <c r="L355" s="321">
        <f>1390/(92088+552)</f>
        <v>1.5004317789291883E-2</v>
      </c>
    </row>
    <row r="356" spans="1:17" ht="32.25" customHeight="1">
      <c r="A356" s="386" t="s">
        <v>308</v>
      </c>
      <c r="B356" s="387"/>
      <c r="C356" s="387"/>
      <c r="D356" s="387"/>
      <c r="E356" s="387"/>
      <c r="F356" s="387"/>
      <c r="G356" s="387"/>
      <c r="H356" s="387"/>
      <c r="I356" s="179" t="s">
        <v>280</v>
      </c>
      <c r="J356" s="321">
        <f>1803/(56837-1)</f>
        <v>3.172285171370258E-2</v>
      </c>
      <c r="L356" s="321">
        <f>-128/(92088+552)</f>
        <v>-1.3816925734024179E-3</v>
      </c>
    </row>
    <row r="357" spans="1:17" ht="19.5" customHeight="1">
      <c r="A357" s="174"/>
      <c r="B357" s="174"/>
      <c r="C357" s="175"/>
      <c r="D357" s="174"/>
      <c r="E357" s="180"/>
      <c r="F357" s="180"/>
      <c r="G357" s="180"/>
      <c r="I357" s="108"/>
      <c r="J357" s="186"/>
      <c r="L357" s="186"/>
    </row>
    <row r="358" spans="1:17" ht="19.5" customHeight="1">
      <c r="A358" s="174" t="s">
        <v>309</v>
      </c>
      <c r="B358" s="174"/>
      <c r="C358" s="175"/>
      <c r="D358" s="174"/>
      <c r="E358" s="180"/>
      <c r="F358" s="180"/>
      <c r="G358" s="180"/>
      <c r="I358" s="108"/>
      <c r="J358" s="186"/>
      <c r="L358" s="186"/>
    </row>
    <row r="359" spans="1:17" ht="19.5" customHeight="1">
      <c r="A359" s="374" t="s">
        <v>310</v>
      </c>
      <c r="B359" s="375"/>
      <c r="C359" s="375"/>
      <c r="D359" s="375"/>
      <c r="E359" s="375"/>
      <c r="F359" s="375"/>
      <c r="G359" s="375"/>
      <c r="H359" s="375"/>
      <c r="I359" s="179" t="s">
        <v>280</v>
      </c>
      <c r="J359" s="321">
        <f>6775/1204194</f>
        <v>5.6261698696389454E-3</v>
      </c>
      <c r="L359" s="321">
        <f>1390/983908</f>
        <v>1.4127337108754072E-3</v>
      </c>
    </row>
    <row r="360" spans="1:17" ht="19.5" customHeight="1">
      <c r="A360" s="174" t="s">
        <v>311</v>
      </c>
      <c r="B360" s="174"/>
      <c r="C360" s="175" t="s">
        <v>280</v>
      </c>
      <c r="D360" s="174"/>
      <c r="E360" s="180">
        <f>110419088722/369216733660*100</f>
        <v>29.906306690769181</v>
      </c>
      <c r="F360" s="180"/>
      <c r="G360" s="180">
        <v>16</v>
      </c>
      <c r="I360" s="179" t="s">
        <v>280</v>
      </c>
      <c r="J360" s="321">
        <f>1803/1204194</f>
        <v>1.4972670516544676E-3</v>
      </c>
      <c r="L360" s="321">
        <f>-128/983908</f>
        <v>-1.3009346402305906E-4</v>
      </c>
    </row>
    <row r="361" spans="1:17" ht="19.5" customHeight="1">
      <c r="A361" s="174"/>
      <c r="B361" s="174"/>
      <c r="C361" s="175"/>
      <c r="D361" s="174"/>
      <c r="E361" s="180"/>
      <c r="F361" s="180"/>
      <c r="G361" s="180"/>
      <c r="I361" s="108"/>
      <c r="J361" s="186"/>
      <c r="L361" s="186"/>
    </row>
    <row r="362" spans="1:17" ht="19.5" customHeight="1">
      <c r="A362" s="174" t="s">
        <v>312</v>
      </c>
      <c r="B362" s="174"/>
      <c r="C362" s="175" t="s">
        <v>280</v>
      </c>
      <c r="D362" s="174"/>
      <c r="E362" s="180">
        <f>10419088722/100000000000*100</f>
        <v>10.419088722</v>
      </c>
      <c r="F362" s="180"/>
      <c r="G362" s="180">
        <v>38</v>
      </c>
      <c r="I362" s="179" t="s">
        <v>280</v>
      </c>
      <c r="J362" s="321">
        <f>1803/332108</f>
        <v>5.4289568453635565E-3</v>
      </c>
      <c r="L362" s="321">
        <f>-128/334723</f>
        <v>-3.8240575042647204E-4</v>
      </c>
    </row>
    <row r="363" spans="1:17" ht="19.5" customHeight="1">
      <c r="A363" s="183" t="s">
        <v>258</v>
      </c>
      <c r="B363" s="55"/>
      <c r="C363" s="55"/>
    </row>
    <row r="364" spans="1:17" s="184" customFormat="1" ht="19.5" customHeight="1">
      <c r="A364" s="99" t="s">
        <v>285</v>
      </c>
      <c r="J364" s="225"/>
      <c r="K364" s="226"/>
      <c r="L364" s="225"/>
      <c r="N364" s="317"/>
      <c r="O364" s="317"/>
      <c r="P364" s="317"/>
      <c r="Q364" s="317"/>
    </row>
    <row r="365" spans="1:17" s="184" customFormat="1" ht="19.5" customHeight="1">
      <c r="A365" s="99" t="s">
        <v>286</v>
      </c>
      <c r="J365" s="225"/>
      <c r="K365" s="226"/>
      <c r="L365" s="225"/>
      <c r="N365" s="317"/>
      <c r="O365" s="317"/>
      <c r="P365" s="317"/>
      <c r="Q365" s="317"/>
    </row>
    <row r="366" spans="1:17" s="184" customFormat="1" ht="19.5" customHeight="1">
      <c r="A366" s="99" t="s">
        <v>287</v>
      </c>
      <c r="J366" s="225"/>
      <c r="K366" s="226"/>
      <c r="L366" s="225"/>
      <c r="N366" s="317"/>
      <c r="O366" s="317"/>
      <c r="P366" s="317"/>
      <c r="Q366" s="317"/>
    </row>
    <row r="367" spans="1:17" s="184" customFormat="1" ht="19.5" customHeight="1">
      <c r="A367" s="383" t="s">
        <v>318</v>
      </c>
      <c r="B367" s="383"/>
      <c r="C367" s="383"/>
      <c r="D367" s="383"/>
      <c r="E367" s="383"/>
      <c r="F367" s="383"/>
      <c r="G367" s="383"/>
      <c r="H367" s="383"/>
      <c r="I367" s="383"/>
      <c r="J367" s="383"/>
      <c r="K367" s="383"/>
      <c r="L367" s="383"/>
      <c r="N367" s="317"/>
      <c r="O367" s="317"/>
      <c r="P367" s="317"/>
      <c r="Q367" s="317"/>
    </row>
    <row r="368" spans="1:17" s="184" customFormat="1" ht="19.5" customHeight="1">
      <c r="A368" s="99" t="s">
        <v>288</v>
      </c>
      <c r="J368" s="225"/>
      <c r="K368" s="226"/>
      <c r="L368" s="225"/>
      <c r="N368" s="317"/>
      <c r="O368" s="317"/>
      <c r="P368" s="317"/>
      <c r="Q368" s="317"/>
    </row>
    <row r="369" spans="1:17" s="184" customFormat="1" ht="19.5" customHeight="1">
      <c r="A369" s="99" t="s">
        <v>289</v>
      </c>
      <c r="J369" s="225"/>
      <c r="K369" s="226"/>
      <c r="L369" s="225"/>
      <c r="N369" s="317"/>
      <c r="O369" s="317"/>
      <c r="P369" s="319"/>
      <c r="Q369" s="317"/>
    </row>
    <row r="370" spans="1:17" s="184" customFormat="1" ht="32.25" customHeight="1">
      <c r="A370" s="377" t="s">
        <v>418</v>
      </c>
      <c r="B370" s="377"/>
      <c r="C370" s="377"/>
      <c r="D370" s="377"/>
      <c r="E370" s="377"/>
      <c r="F370" s="377"/>
      <c r="G370" s="377"/>
      <c r="H370" s="377"/>
      <c r="I370" s="377"/>
      <c r="J370" s="377"/>
      <c r="K370" s="377"/>
      <c r="L370" s="377"/>
      <c r="N370" s="322"/>
      <c r="O370" s="317"/>
      <c r="P370" s="320"/>
      <c r="Q370" s="317"/>
    </row>
    <row r="371" spans="1:17" s="184" customFormat="1" ht="21.75" customHeight="1">
      <c r="A371" s="99" t="s">
        <v>290</v>
      </c>
      <c r="J371" s="225"/>
      <c r="K371" s="226"/>
      <c r="L371" s="225"/>
      <c r="N371" s="322"/>
      <c r="O371" s="317"/>
      <c r="P371" s="317"/>
      <c r="Q371" s="317"/>
    </row>
    <row r="372" spans="1:17" s="184" customFormat="1" ht="21.75" customHeight="1">
      <c r="A372" s="302" t="s">
        <v>321</v>
      </c>
      <c r="J372" s="225"/>
      <c r="K372" s="226"/>
      <c r="L372" s="225"/>
      <c r="N372" s="317"/>
      <c r="O372" s="317"/>
      <c r="P372" s="317"/>
      <c r="Q372" s="317"/>
    </row>
    <row r="373" spans="1:17" s="184" customFormat="1" ht="60" customHeight="1">
      <c r="A373" s="381" t="s">
        <v>419</v>
      </c>
      <c r="B373" s="382"/>
      <c r="C373" s="382"/>
      <c r="D373" s="382"/>
      <c r="E373" s="382"/>
      <c r="F373" s="382"/>
      <c r="G373" s="382"/>
      <c r="H373" s="382"/>
      <c r="I373" s="382"/>
      <c r="J373" s="382"/>
      <c r="K373" s="382"/>
      <c r="L373" s="382"/>
      <c r="N373" s="319"/>
      <c r="O373" s="317"/>
      <c r="P373" s="317"/>
      <c r="Q373" s="317"/>
    </row>
    <row r="374" spans="1:17" s="184" customFormat="1" ht="35.25" customHeight="1">
      <c r="A374" s="381" t="s">
        <v>420</v>
      </c>
      <c r="B374" s="382"/>
      <c r="C374" s="382"/>
      <c r="D374" s="382"/>
      <c r="E374" s="382"/>
      <c r="F374" s="382"/>
      <c r="G374" s="382"/>
      <c r="H374" s="382"/>
      <c r="I374" s="382"/>
      <c r="J374" s="382"/>
      <c r="K374" s="382"/>
      <c r="L374" s="382"/>
      <c r="N374" s="317"/>
      <c r="O374" s="317"/>
      <c r="P374" s="317"/>
      <c r="Q374" s="317"/>
    </row>
    <row r="375" spans="1:17" s="184" customFormat="1" ht="10.5" customHeight="1">
      <c r="A375" s="99"/>
      <c r="J375" s="225"/>
      <c r="K375" s="226"/>
      <c r="L375" s="225"/>
      <c r="N375" s="317"/>
      <c r="O375" s="317"/>
      <c r="P375" s="317"/>
      <c r="Q375" s="317"/>
    </row>
    <row r="376" spans="1:17">
      <c r="J376" s="380" t="s">
        <v>415</v>
      </c>
      <c r="K376" s="380"/>
      <c r="L376" s="380"/>
    </row>
    <row r="377" spans="1:17" s="228" customFormat="1" ht="17.25" customHeight="1">
      <c r="A377" s="227" t="s">
        <v>260</v>
      </c>
      <c r="F377" s="378" t="s">
        <v>255</v>
      </c>
      <c r="G377" s="378"/>
      <c r="H377" s="378"/>
      <c r="J377" s="379" t="s">
        <v>193</v>
      </c>
      <c r="K377" s="379"/>
      <c r="L377" s="379"/>
      <c r="N377" s="318"/>
      <c r="O377" s="318"/>
      <c r="P377" s="318"/>
      <c r="Q377" s="318"/>
    </row>
    <row r="384" spans="1:17" s="110" customFormat="1" ht="15.75">
      <c r="A384" s="301" t="s">
        <v>326</v>
      </c>
      <c r="B384" s="301"/>
      <c r="C384" s="301"/>
      <c r="D384" s="301"/>
      <c r="E384" s="301"/>
      <c r="F384" s="301"/>
      <c r="G384" s="301"/>
      <c r="H384" s="301"/>
      <c r="J384" s="376"/>
      <c r="K384" s="376"/>
      <c r="L384" s="376"/>
      <c r="N384" s="313"/>
      <c r="O384" s="313"/>
      <c r="P384" s="313"/>
      <c r="Q384" s="313"/>
    </row>
  </sheetData>
  <mergeCells count="168">
    <mergeCell ref="A116:D116"/>
    <mergeCell ref="A118:D118"/>
    <mergeCell ref="A291:H291"/>
    <mergeCell ref="A130:F130"/>
    <mergeCell ref="A131:F131"/>
    <mergeCell ref="A124:D124"/>
    <mergeCell ref="A129:F129"/>
    <mergeCell ref="A189:F189"/>
    <mergeCell ref="A179:F179"/>
    <mergeCell ref="A183:F183"/>
    <mergeCell ref="A184:F184"/>
    <mergeCell ref="A185:F185"/>
    <mergeCell ref="A186:F186"/>
    <mergeCell ref="A181:H181"/>
    <mergeCell ref="A182:F182"/>
    <mergeCell ref="A187:F187"/>
    <mergeCell ref="A188:F188"/>
    <mergeCell ref="A132:F132"/>
    <mergeCell ref="A135:I135"/>
    <mergeCell ref="I137:J137"/>
    <mergeCell ref="I136:J136"/>
    <mergeCell ref="A284:D284"/>
    <mergeCell ref="A285:D285"/>
    <mergeCell ref="A286:D286"/>
    <mergeCell ref="A298:D298"/>
    <mergeCell ref="A199:F199"/>
    <mergeCell ref="A245:D245"/>
    <mergeCell ref="A168:F168"/>
    <mergeCell ref="A170:F170"/>
    <mergeCell ref="A239:D239"/>
    <mergeCell ref="A203:F203"/>
    <mergeCell ref="A176:F176"/>
    <mergeCell ref="A177:F177"/>
    <mergeCell ref="A178:F178"/>
    <mergeCell ref="A180:F180"/>
    <mergeCell ref="A359:H359"/>
    <mergeCell ref="J384:L384"/>
    <mergeCell ref="A370:L370"/>
    <mergeCell ref="F377:H377"/>
    <mergeCell ref="J377:L377"/>
    <mergeCell ref="J376:L376"/>
    <mergeCell ref="A373:L373"/>
    <mergeCell ref="A374:L374"/>
    <mergeCell ref="A162:F162"/>
    <mergeCell ref="A163:H163"/>
    <mergeCell ref="A367:L367"/>
    <mergeCell ref="A335:F335"/>
    <mergeCell ref="A330:D330"/>
    <mergeCell ref="A332:D332"/>
    <mergeCell ref="A334:D334"/>
    <mergeCell ref="A351:H351"/>
    <mergeCell ref="A355:H355"/>
    <mergeCell ref="A356:H356"/>
    <mergeCell ref="A166:F166"/>
    <mergeCell ref="A167:F167"/>
    <mergeCell ref="A169:F169"/>
    <mergeCell ref="A175:D175"/>
    <mergeCell ref="A326:F326"/>
    <mergeCell ref="A327:F327"/>
    <mergeCell ref="J1:L1"/>
    <mergeCell ref="A5:L5"/>
    <mergeCell ref="A30:H30"/>
    <mergeCell ref="A21:F21"/>
    <mergeCell ref="A27:F27"/>
    <mergeCell ref="A26:D26"/>
    <mergeCell ref="A14:H14"/>
    <mergeCell ref="A123:D123"/>
    <mergeCell ref="H68:H69"/>
    <mergeCell ref="I68:I69"/>
    <mergeCell ref="A76:D76"/>
    <mergeCell ref="A70:D70"/>
    <mergeCell ref="A31:F31"/>
    <mergeCell ref="A32:D32"/>
    <mergeCell ref="A110:D110"/>
    <mergeCell ref="A75:D75"/>
    <mergeCell ref="A80:D80"/>
    <mergeCell ref="A18:D18"/>
    <mergeCell ref="I2:L2"/>
    <mergeCell ref="A2:H2"/>
    <mergeCell ref="A9:H9"/>
    <mergeCell ref="A10:H10"/>
    <mergeCell ref="A122:F122"/>
    <mergeCell ref="A114:F114"/>
    <mergeCell ref="A15:H15"/>
    <mergeCell ref="A16:H16"/>
    <mergeCell ref="A20:H20"/>
    <mergeCell ref="A36:H36"/>
    <mergeCell ref="A37:H37"/>
    <mergeCell ref="A39:L39"/>
    <mergeCell ref="A34:F34"/>
    <mergeCell ref="A35:F35"/>
    <mergeCell ref="A40:L40"/>
    <mergeCell ref="A22:F22"/>
    <mergeCell ref="A23:F23"/>
    <mergeCell ref="A24:F24"/>
    <mergeCell ref="A25:H25"/>
    <mergeCell ref="A325:F325"/>
    <mergeCell ref="A319:F319"/>
    <mergeCell ref="A320:D320"/>
    <mergeCell ref="A85:D85"/>
    <mergeCell ref="A127:F127"/>
    <mergeCell ref="A158:F158"/>
    <mergeCell ref="D137:F137"/>
    <mergeCell ref="D136:F136"/>
    <mergeCell ref="A246:D246"/>
    <mergeCell ref="A234:F234"/>
    <mergeCell ref="A244:D244"/>
    <mergeCell ref="A201:F201"/>
    <mergeCell ref="A200:F200"/>
    <mergeCell ref="A202:F202"/>
    <mergeCell ref="A278:F278"/>
    <mergeCell ref="A273:D273"/>
    <mergeCell ref="A269:L269"/>
    <mergeCell ref="A248:D248"/>
    <mergeCell ref="A260:D260"/>
    <mergeCell ref="A271:D271"/>
    <mergeCell ref="A267:L267"/>
    <mergeCell ref="A266:L266"/>
    <mergeCell ref="H102:H103"/>
    <mergeCell ref="A318:F318"/>
    <mergeCell ref="A309:F309"/>
    <mergeCell ref="A311:D311"/>
    <mergeCell ref="A317:F317"/>
    <mergeCell ref="A41:L41"/>
    <mergeCell ref="D102:D103"/>
    <mergeCell ref="F102:F103"/>
    <mergeCell ref="L68:L69"/>
    <mergeCell ref="L102:L103"/>
    <mergeCell ref="F68:F69"/>
    <mergeCell ref="A82:D82"/>
    <mergeCell ref="A84:D84"/>
    <mergeCell ref="A68:D69"/>
    <mergeCell ref="J68:J69"/>
    <mergeCell ref="A73:D73"/>
    <mergeCell ref="A89:F89"/>
    <mergeCell ref="A53:F53"/>
    <mergeCell ref="A59:F59"/>
    <mergeCell ref="J102:J103"/>
    <mergeCell ref="A128:F128"/>
    <mergeCell ref="A126:F126"/>
    <mergeCell ref="A312:F312"/>
    <mergeCell ref="A308:F308"/>
    <mergeCell ref="A283:D283"/>
    <mergeCell ref="A289:H289"/>
    <mergeCell ref="I138:J138"/>
    <mergeCell ref="A315:D315"/>
    <mergeCell ref="A281:H281"/>
    <mergeCell ref="A247:D247"/>
    <mergeCell ref="A210:F210"/>
    <mergeCell ref="A205:F205"/>
    <mergeCell ref="A198:F198"/>
    <mergeCell ref="A161:F161"/>
    <mergeCell ref="A171:F171"/>
    <mergeCell ref="A276:F276"/>
    <mergeCell ref="A164:F164"/>
    <mergeCell ref="A165:F165"/>
    <mergeCell ref="D138:F138"/>
    <mergeCell ref="A160:F160"/>
    <mergeCell ref="A156:D156"/>
    <mergeCell ref="A140:F140"/>
    <mergeCell ref="A159:F159"/>
    <mergeCell ref="A157:F157"/>
    <mergeCell ref="A307:F307"/>
    <mergeCell ref="A292:H292"/>
    <mergeCell ref="A294:D294"/>
    <mergeCell ref="A296:F296"/>
    <mergeCell ref="A297:D297"/>
    <mergeCell ref="A306:F306"/>
  </mergeCells>
  <phoneticPr fontId="26" type="noConversion"/>
  <pageMargins left="0.19" right="0.15" top="0.28000000000000003" bottom="0.43" header="0.2" footer="0.2"/>
  <pageSetup paperSize="9" orientation="portrait" useFirstPageNumber="1" r:id="rId1"/>
  <headerFooter alignWithMargins="0"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35"/>
  <sheetViews>
    <sheetView workbookViewId="0">
      <selection activeCell="C26" sqref="C26"/>
    </sheetView>
  </sheetViews>
  <sheetFormatPr defaultRowHeight="12.75"/>
  <cols>
    <col min="1" max="1" width="29.85546875" style="57" customWidth="1"/>
    <col min="2" max="2" width="1.28515625" style="57" customWidth="1"/>
    <col min="3" max="3" width="32.140625" style="57" customWidth="1"/>
    <col min="4" max="16384" width="9.140625" style="57"/>
  </cols>
  <sheetData>
    <row r="1" spans="1:3" ht="13.5" thickBot="1"/>
    <row r="2" spans="1:3" ht="13.5" thickBot="1">
      <c r="A2" s="91"/>
      <c r="C2" s="91"/>
    </row>
    <row r="3" spans="1:3">
      <c r="A3" s="91"/>
      <c r="C3" s="91"/>
    </row>
    <row r="4" spans="1:3">
      <c r="A4" s="91"/>
      <c r="C4" s="91"/>
    </row>
    <row r="5" spans="1:3">
      <c r="A5" s="91"/>
      <c r="C5" s="91"/>
    </row>
    <row r="6" spans="1:3" ht="13.5" thickBot="1">
      <c r="A6" s="91"/>
      <c r="C6" s="91"/>
    </row>
    <row r="7" spans="1:3">
      <c r="C7" s="91"/>
    </row>
    <row r="8" spans="1:3" ht="13.5" thickBot="1">
      <c r="C8" s="91"/>
    </row>
    <row r="9" spans="1:3" ht="13.5" thickBot="1">
      <c r="A9" s="91"/>
    </row>
    <row r="10" spans="1:3" ht="13.5" thickBot="1">
      <c r="A10" s="91"/>
      <c r="C10" s="91"/>
    </row>
    <row r="11" spans="1:3">
      <c r="A11" s="91"/>
      <c r="C11" s="91"/>
    </row>
    <row r="12" spans="1:3">
      <c r="A12" s="91"/>
      <c r="C12" s="91"/>
    </row>
    <row r="13" spans="1:3">
      <c r="A13" s="91"/>
      <c r="C13" s="91"/>
    </row>
    <row r="14" spans="1:3">
      <c r="A14" s="91"/>
      <c r="C14" s="91"/>
    </row>
    <row r="15" spans="1:3">
      <c r="A15" s="91"/>
      <c r="C15" s="91"/>
    </row>
    <row r="16" spans="1:3">
      <c r="A16" s="91"/>
      <c r="C16" s="91"/>
    </row>
    <row r="17" spans="1:3">
      <c r="A17" s="91"/>
      <c r="C17" s="91"/>
    </row>
    <row r="18" spans="1:3">
      <c r="A18" s="91"/>
      <c r="C18" s="91"/>
    </row>
    <row r="19" spans="1:3">
      <c r="A19" s="91"/>
      <c r="C19" s="91"/>
    </row>
    <row r="20" spans="1:3" ht="13.5" thickBot="1">
      <c r="A20" s="91"/>
      <c r="C20" s="91"/>
    </row>
    <row r="21" spans="1:3" ht="13.5" thickBot="1">
      <c r="A21" s="91"/>
    </row>
    <row r="22" spans="1:3" ht="13.5" thickBot="1">
      <c r="A22" s="91"/>
      <c r="C22" s="91"/>
    </row>
    <row r="23" spans="1:3">
      <c r="A23" s="91"/>
      <c r="C23" s="91"/>
    </row>
    <row r="24" spans="1:3">
      <c r="A24" s="91"/>
      <c r="C24" s="91"/>
    </row>
    <row r="25" spans="1:3">
      <c r="A25" s="91"/>
      <c r="C25" s="91"/>
    </row>
    <row r="26" spans="1:3">
      <c r="A26" s="91"/>
      <c r="C26" s="91"/>
    </row>
    <row r="27" spans="1:3">
      <c r="A27" s="91"/>
      <c r="C27" s="91"/>
    </row>
    <row r="28" spans="1:3">
      <c r="A28" s="91"/>
      <c r="C28" s="91"/>
    </row>
    <row r="29" spans="1:3">
      <c r="A29" s="91"/>
      <c r="C29" s="91"/>
    </row>
    <row r="30" spans="1:3" ht="13.5" thickBot="1">
      <c r="A30" s="91"/>
      <c r="C30" s="91"/>
    </row>
    <row r="31" spans="1:3">
      <c r="C31" s="91"/>
    </row>
    <row r="32" spans="1:3" ht="13.5" thickBot="1">
      <c r="C32" s="91"/>
    </row>
    <row r="33" spans="1:3">
      <c r="A33" s="91"/>
      <c r="C33" s="91"/>
    </row>
    <row r="34" spans="1:3">
      <c r="A34" s="91"/>
      <c r="C34" s="91"/>
    </row>
    <row r="35" spans="1:3" ht="13.5" thickBot="1">
      <c r="A35" s="91"/>
      <c r="C35" s="91"/>
    </row>
  </sheetData>
  <sheetProtection password="CFB0" sheet="1" objects="1"/>
  <phoneticPr fontId="18" type="noConversion"/>
  <pageMargins left="0.75" right="0.75" top="0.41" bottom="0.5" header="0.22" footer="0.2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35"/>
  <sheetViews>
    <sheetView workbookViewId="0">
      <selection activeCell="C26" sqref="C26"/>
    </sheetView>
  </sheetViews>
  <sheetFormatPr defaultRowHeight="12.75"/>
  <cols>
    <col min="1" max="1" width="29.85546875" style="57" customWidth="1"/>
    <col min="2" max="2" width="1.28515625" style="57" customWidth="1"/>
    <col min="3" max="3" width="32.140625" style="57" customWidth="1"/>
    <col min="4" max="16384" width="9.140625" style="57"/>
  </cols>
  <sheetData>
    <row r="1" spans="1:3" ht="13.5" thickBot="1"/>
    <row r="2" spans="1:3" ht="13.5" thickBot="1">
      <c r="A2" s="94"/>
      <c r="C2" s="94"/>
    </row>
    <row r="3" spans="1:3">
      <c r="A3" s="94"/>
      <c r="C3" s="94"/>
    </row>
    <row r="4" spans="1:3">
      <c r="A4" s="94"/>
      <c r="C4" s="94"/>
    </row>
    <row r="5" spans="1:3">
      <c r="A5" s="95"/>
      <c r="C5" s="94"/>
    </row>
    <row r="6" spans="1:3" ht="13.5" thickBot="1">
      <c r="A6" s="95"/>
      <c r="C6" s="94"/>
    </row>
    <row r="7" spans="1:3">
      <c r="C7" s="94"/>
    </row>
    <row r="8" spans="1:3" ht="13.5" thickBot="1">
      <c r="C8" s="95"/>
    </row>
    <row r="9" spans="1:3" ht="13.5" thickBot="1">
      <c r="A9" s="94"/>
    </row>
    <row r="10" spans="1:3" ht="13.5" thickBot="1">
      <c r="A10" s="94"/>
      <c r="C10" s="94"/>
    </row>
    <row r="11" spans="1:3">
      <c r="A11" s="94"/>
      <c r="C11" s="94"/>
    </row>
    <row r="12" spans="1:3">
      <c r="A12" s="94"/>
      <c r="C12" s="94"/>
    </row>
    <row r="13" spans="1:3">
      <c r="A13" s="94"/>
      <c r="C13" s="94"/>
    </row>
    <row r="14" spans="1:3">
      <c r="A14" s="94"/>
      <c r="C14" s="94"/>
    </row>
    <row r="15" spans="1:3">
      <c r="A15" s="94"/>
      <c r="C15" s="94"/>
    </row>
    <row r="16" spans="1:3">
      <c r="A16" s="94"/>
      <c r="C16" s="94"/>
    </row>
    <row r="17" spans="1:3">
      <c r="A17" s="94"/>
      <c r="C17" s="94"/>
    </row>
    <row r="18" spans="1:3">
      <c r="A18" s="94"/>
      <c r="C18" s="94"/>
    </row>
    <row r="19" spans="1:3">
      <c r="A19" s="94"/>
      <c r="C19" s="94"/>
    </row>
    <row r="20" spans="1:3" ht="13.5" thickBot="1">
      <c r="A20" s="94"/>
      <c r="C20" s="95"/>
    </row>
    <row r="21" spans="1:3" ht="13.5" thickBot="1">
      <c r="A21" s="94"/>
    </row>
    <row r="22" spans="1:3" ht="13.5" thickBot="1">
      <c r="A22" s="94"/>
      <c r="C22" s="94"/>
    </row>
    <row r="23" spans="1:3">
      <c r="A23" s="94"/>
      <c r="C23" s="94"/>
    </row>
    <row r="24" spans="1:3">
      <c r="A24" s="94"/>
      <c r="C24" s="95"/>
    </row>
    <row r="25" spans="1:3">
      <c r="A25" s="94"/>
      <c r="C25" s="95"/>
    </row>
    <row r="26" spans="1:3">
      <c r="A26" s="94"/>
      <c r="C26" s="94"/>
    </row>
    <row r="27" spans="1:3">
      <c r="A27" s="94"/>
      <c r="C27" s="94"/>
    </row>
    <row r="28" spans="1:3">
      <c r="A28" s="94"/>
      <c r="C28" s="94"/>
    </row>
    <row r="29" spans="1:3">
      <c r="A29" s="94"/>
      <c r="C29" s="94"/>
    </row>
    <row r="30" spans="1:3" ht="13.5" thickBot="1">
      <c r="A30" s="95"/>
      <c r="C30" s="94"/>
    </row>
    <row r="31" spans="1:3">
      <c r="C31" s="94"/>
    </row>
    <row r="32" spans="1:3" ht="13.5" thickBot="1">
      <c r="C32" s="94"/>
    </row>
    <row r="33" spans="1:3">
      <c r="A33" s="94"/>
      <c r="C33" s="95"/>
    </row>
    <row r="34" spans="1:3">
      <c r="A34" s="94"/>
      <c r="C34" s="94"/>
    </row>
    <row r="35" spans="1:3" ht="13.5" thickBot="1">
      <c r="A35" s="95"/>
      <c r="C35" s="95"/>
    </row>
  </sheetData>
  <sheetProtection password="CFB0" sheet="1" objects="1"/>
  <phoneticPr fontId="18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BB-KQKD</vt:lpstr>
      <vt:lpstr>BB-TSvaNV</vt:lpstr>
      <vt:lpstr>Thuyet minh nam 2015</vt:lpstr>
      <vt:lpstr>'Thuyet minh nam 2015'!Print_Titles</vt:lpstr>
    </vt:vector>
  </TitlesOfParts>
  <Company>KTTL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bo</dc:creator>
  <cp:lastModifiedBy>ADMIN</cp:lastModifiedBy>
  <cp:lastPrinted>2015-05-12T08:35:15Z</cp:lastPrinted>
  <dcterms:created xsi:type="dcterms:W3CDTF">2005-10-11T16:50:04Z</dcterms:created>
  <dcterms:modified xsi:type="dcterms:W3CDTF">2016-01-25T02:23:18Z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3684d6ddd1034ca198fe23a883d35593.psdsxs" Id="R92c4d6217cd24b32" /></Relationships>
</file>