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ba6734d18e0b4757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 activeTab="2"/>
  </bookViews>
  <sheets>
    <sheet name="CĐKT" sheetId="12" r:id="rId1"/>
    <sheet name="KQKD" sheetId="22" r:id="rId2"/>
    <sheet name="LCTT" sheetId="20" r:id="rId3"/>
    <sheet name="TM P4" sheetId="23" r:id="rId4"/>
    <sheet name="TMP5" sheetId="24" r:id="rId5"/>
    <sheet name="TMp6" sheetId="25" r:id="rId6"/>
    <sheet name="PL TSCĐ" sheetId="28" r:id="rId7"/>
    <sheet name="PL thue" sheetId="29" r:id="rId8"/>
    <sheet name="PL Von" sheetId="26" r:id="rId9"/>
    <sheet name="Sheet10" sheetId="10" r:id="rId10"/>
    <sheet name="Sheet9" sheetId="9" r:id="rId11"/>
    <sheet name="Sheet8" sheetId="8" r:id="rId12"/>
    <sheet name="Sheet7" sheetId="7" r:id="rId13"/>
    <sheet name="Sheet6" sheetId="6" r:id="rId14"/>
    <sheet name="Sheet5" sheetId="5" r:id="rId15"/>
    <sheet name="Sheet4" sheetId="4" r:id="rId16"/>
    <sheet name="Sheet2" sheetId="2" r:id="rId17"/>
    <sheet name="Sheet3" sheetId="3" r:id="rId18"/>
  </sheets>
  <definedNames>
    <definedName name="_xlnm.Print_Titles" localSheetId="0">CĐKT!$7:$7</definedName>
    <definedName name="_xlnm.Print_Titles" localSheetId="3">'TM P4'!$4:$4</definedName>
  </definedNames>
  <calcPr calcId="124519"/>
</workbook>
</file>

<file path=xl/calcChain.xml><?xml version="1.0" encoding="utf-8"?>
<calcChain xmlns="http://schemas.openxmlformats.org/spreadsheetml/2006/main">
  <c r="E83" i="12"/>
  <c r="F19" i="28"/>
  <c r="E19"/>
  <c r="D19"/>
  <c r="G18"/>
  <c r="F17"/>
  <c r="E17"/>
  <c r="D17"/>
  <c r="G16"/>
  <c r="C14"/>
  <c r="C19" s="1"/>
  <c r="G19" s="1"/>
  <c r="F12"/>
  <c r="F20"/>
  <c r="E12"/>
  <c r="E20"/>
  <c r="D12"/>
  <c r="D20"/>
  <c r="C12"/>
  <c r="G11"/>
  <c r="G10"/>
  <c r="G9"/>
  <c r="G12"/>
  <c r="G14"/>
  <c r="G17" s="1"/>
  <c r="C17"/>
  <c r="C20" s="1"/>
  <c r="G20" s="1"/>
  <c r="B10" i="29"/>
  <c r="D9"/>
  <c r="D10" s="1"/>
  <c r="C9"/>
  <c r="C10" s="1"/>
  <c r="E8"/>
  <c r="E7"/>
  <c r="E6"/>
  <c r="H7" i="26"/>
  <c r="H8"/>
  <c r="H9"/>
  <c r="B10"/>
  <c r="B14" s="1"/>
  <c r="C10"/>
  <c r="D10"/>
  <c r="D11" s="1"/>
  <c r="E10"/>
  <c r="E11"/>
  <c r="F10"/>
  <c r="G10"/>
  <c r="G11" s="1"/>
  <c r="B11"/>
  <c r="F11"/>
  <c r="C12"/>
  <c r="G12"/>
  <c r="H12" s="1"/>
  <c r="H13"/>
  <c r="C14"/>
  <c r="D14"/>
  <c r="E14"/>
  <c r="F14"/>
  <c r="F12" i="25"/>
  <c r="F19"/>
  <c r="F20"/>
  <c r="F26"/>
  <c r="F27"/>
  <c r="C6" i="24"/>
  <c r="D6"/>
  <c r="E6"/>
  <c r="F6"/>
  <c r="C11"/>
  <c r="D11"/>
  <c r="F11"/>
  <c r="F12"/>
  <c r="D14"/>
  <c r="E14"/>
  <c r="C15"/>
  <c r="C14"/>
  <c r="F15"/>
  <c r="C16"/>
  <c r="F16"/>
  <c r="F14" s="1"/>
  <c r="C17"/>
  <c r="F17"/>
  <c r="D18"/>
  <c r="E18"/>
  <c r="F18"/>
  <c r="C23"/>
  <c r="D23"/>
  <c r="E23"/>
  <c r="F23"/>
  <c r="C24"/>
  <c r="D24"/>
  <c r="E24"/>
  <c r="F24"/>
  <c r="C27"/>
  <c r="D27"/>
  <c r="E27"/>
  <c r="F27"/>
  <c r="D28"/>
  <c r="F28"/>
  <c r="C34"/>
  <c r="D34"/>
  <c r="E34"/>
  <c r="F34"/>
  <c r="C39"/>
  <c r="D39"/>
  <c r="E39"/>
  <c r="F39"/>
  <c r="C40"/>
  <c r="D40"/>
  <c r="E40"/>
  <c r="F40"/>
  <c r="C44"/>
  <c r="E51"/>
  <c r="E44"/>
  <c r="D52"/>
  <c r="D44"/>
  <c r="E52"/>
  <c r="F52"/>
  <c r="F44" s="1"/>
  <c r="F55"/>
  <c r="F57" s="1"/>
  <c r="F58" s="1"/>
  <c r="F56"/>
  <c r="C57"/>
  <c r="D57"/>
  <c r="E57"/>
  <c r="E58" s="1"/>
  <c r="D58"/>
  <c r="D11" i="20"/>
  <c r="D12"/>
  <c r="D18" s="1"/>
  <c r="D36" s="1"/>
  <c r="D39" s="1"/>
  <c r="D13"/>
  <c r="D14"/>
  <c r="D15"/>
  <c r="D16"/>
  <c r="D17"/>
  <c r="E18"/>
  <c r="E36" s="1"/>
  <c r="E39" s="1"/>
  <c r="D22"/>
  <c r="H25"/>
  <c r="D26"/>
  <c r="D27"/>
  <c r="E27"/>
  <c r="H29"/>
  <c r="D35"/>
  <c r="E35"/>
  <c r="G45"/>
  <c r="E12" i="22"/>
  <c r="F12"/>
  <c r="H12"/>
  <c r="H14" s="1"/>
  <c r="H20" s="1"/>
  <c r="F14"/>
  <c r="G14"/>
  <c r="E20"/>
  <c r="E24"/>
  <c r="E27" s="1"/>
  <c r="F20"/>
  <c r="F23"/>
  <c r="H23"/>
  <c r="D9" i="12"/>
  <c r="E9"/>
  <c r="E8" s="1"/>
  <c r="D15"/>
  <c r="E15"/>
  <c r="D22"/>
  <c r="E22"/>
  <c r="D25"/>
  <c r="E25"/>
  <c r="D31"/>
  <c r="E37"/>
  <c r="F37"/>
  <c r="D38"/>
  <c r="D37" s="1"/>
  <c r="D44"/>
  <c r="E44"/>
  <c r="D46"/>
  <c r="E46"/>
  <c r="E51"/>
  <c r="D52"/>
  <c r="D51" s="1"/>
  <c r="D30" s="1"/>
  <c r="E57"/>
  <c r="E56" s="1"/>
  <c r="D65"/>
  <c r="D57" s="1"/>
  <c r="D56" s="1"/>
  <c r="D76"/>
  <c r="E76"/>
  <c r="E75" s="1"/>
  <c r="D87"/>
  <c r="C11" i="26"/>
  <c r="E9" i="29"/>
  <c r="E10" s="1"/>
  <c r="E90" i="12" l="1"/>
  <c r="D75"/>
  <c r="E30"/>
  <c r="E55" s="1"/>
  <c r="D8"/>
  <c r="D55" s="1"/>
  <c r="H24" i="22"/>
  <c r="H27" s="1"/>
  <c r="F24"/>
  <c r="F27" s="1"/>
  <c r="D90" i="12"/>
  <c r="H10" i="26"/>
  <c r="H11" s="1"/>
  <c r="G14"/>
  <c r="H14" s="1"/>
</calcChain>
</file>

<file path=xl/sharedStrings.xml><?xml version="1.0" encoding="utf-8"?>
<sst xmlns="http://schemas.openxmlformats.org/spreadsheetml/2006/main" count="530" uniqueCount="454">
  <si>
    <t xml:space="preserve">        CÔNG TY CP XÂY DỰNG ĐIỆN VNECO 3</t>
  </si>
  <si>
    <t xml:space="preserve"> Địa chỉ: Khối 3 - P. Trung Đô - Tp. Vinh - Nghệ An</t>
  </si>
  <si>
    <t xml:space="preserve">(Ban hành theo QĐ số 15/2006/QĐ- BTC </t>
  </si>
  <si>
    <t xml:space="preserve">                                                                                                                            </t>
  </si>
  <si>
    <t>ngày 20/3/2006 của Bô trưởng  Bộ Tài Chính)</t>
  </si>
  <si>
    <t>BÁO CÁO LƯU CHUYỂN TIỀN TỆ</t>
  </si>
  <si>
    <t>Chỉ tiêu</t>
  </si>
  <si>
    <t>Mã số</t>
  </si>
  <si>
    <t>Từ 01/01/2015 đến</t>
  </si>
  <si>
    <t>Từ 01/01/2014 đến</t>
  </si>
  <si>
    <t>I. Lưu chuyển tiền tệ từ hoạt động SXKD</t>
  </si>
  <si>
    <t>1. Tiền thu bán hàng, cung cấp dịch vụ và kinh doanh khác</t>
  </si>
  <si>
    <t>2. Chi trả cho người cung cấp hàng hoá dịch vụ</t>
  </si>
  <si>
    <t>3. Chi trả cho người lao động</t>
  </si>
  <si>
    <t>4. Tiền chi trả lãi</t>
  </si>
  <si>
    <t>5. Tiền chi nộp thuế thu nhập doanh nghiệp</t>
  </si>
  <si>
    <t>6. Tiền thu khác từ hoạt động kinh doanh</t>
  </si>
  <si>
    <t>7. Tiền chi khác cho hoạt động SXKD</t>
  </si>
  <si>
    <t>Lưu chuyển tiền thuần từ hoạt động SXKD</t>
  </si>
  <si>
    <t>II. Lưu chuyển tiền từ hoạt động đầu tư</t>
  </si>
  <si>
    <t>1. Tiền chi mua sắm , xây dựng TSCĐ và tài sản dài hạn khác</t>
  </si>
  <si>
    <t>2. Tiền thu thanh lý , nhượng bán TSCĐvà TS dài hạn khác</t>
  </si>
  <si>
    <t>3. Tiền chi cho vay , mua các công cụ nợ của đơn vị khác</t>
  </si>
  <si>
    <t>4. Tiền thu hồi cho vay ,bán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</si>
  <si>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</si>
  <si>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</si>
  <si>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</si>
  <si>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</si>
  <si>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 xml:space="preserve">III.Lưu chuyển tiền từ hoạt động tài chính </t>
  </si>
  <si>
    <t>1. Tiền thu từ phát hành cổ phiếu, nhận vốn góp của chủ sở hửu</t>
  </si>
  <si>
    <t>2. Tiền chi trả vốn góp cho các CSH, mua lại C/ phiếu đã phát hành</t>
  </si>
  <si>
    <t>3. Tiền vay ngắn hạn dài hạn nhận dược</t>
  </si>
  <si>
    <t>4.Tiền chi trả nợ gốc vay</t>
  </si>
  <si>
    <t>5. Tiền chi trả nợ thuê tài chính</t>
  </si>
  <si>
    <t>6.Lợi nhuận trả cho chủ sở hửu</t>
  </si>
  <si>
    <t>Lưu chuyển tiền thuần từ hoạt động tài chính</t>
  </si>
  <si>
    <t>Lưu chuyển tiền thuần trong kỳ</t>
  </si>
  <si>
    <t>Tiền và tương đương tiền đầu kỳ</t>
  </si>
  <si>
    <t>ảnh hưởng của thay đổi tỷ giá hối đoái quy đổi ngoại tệ</t>
  </si>
  <si>
    <t>Tiền và tương đương tiền cuối kỳ</t>
  </si>
  <si>
    <t xml:space="preserve">                             KẾ TOÁN TRƯỞNG</t>
  </si>
  <si>
    <t xml:space="preserve"> GIÁM ĐỐC CÔNG TY</t>
  </si>
  <si>
    <t>Trần Thị Lương</t>
  </si>
  <si>
    <t>30/06/2014</t>
  </si>
  <si>
    <t>30/06/2015</t>
  </si>
  <si>
    <t>TỪ 01/01/2015 ĐẾN 30/06/2015</t>
  </si>
  <si>
    <t>TT</t>
  </si>
  <si>
    <t>I</t>
  </si>
  <si>
    <t>III</t>
  </si>
  <si>
    <t>Cộng</t>
  </si>
  <si>
    <t>II</t>
  </si>
  <si>
    <t>Nội dung</t>
  </si>
  <si>
    <t xml:space="preserve"> ĐỊA CHỈ: KHỐI 3 - PHƯỜNG TRUNG ĐÔ - TP VINH - NGHỆ AN</t>
  </si>
  <si>
    <t>BẢNG CÂN ĐỐI KẾ TOÁN</t>
  </si>
  <si>
    <t xml:space="preserve">A. Tài sản ngắn hạn (100=110+120+130+140+150)                                                       </t>
  </si>
  <si>
    <t xml:space="preserve">  I. Tiền và các khoản tương đương tiền                                                             </t>
  </si>
  <si>
    <t xml:space="preserve">   1. Tiền                                                                                          </t>
  </si>
  <si>
    <t xml:space="preserve">   2. Các khoản tương đương tiền                                                                    </t>
  </si>
  <si>
    <t xml:space="preserve"> II. Các khoản đầu tư tài chính ngắn hạn                                                            </t>
  </si>
  <si>
    <t xml:space="preserve">   1. Đầu tư ngắn hạn                                                                               </t>
  </si>
  <si>
    <t xml:space="preserve">   2. Dự phòng giảm giá đầu tư ngắn hạn (*)                                                    </t>
  </si>
  <si>
    <t xml:space="preserve">III. Các khoản phải thu ngắn hạn                                                                    </t>
  </si>
  <si>
    <t xml:space="preserve">   1. Phải thu của khách hàng                                                                       </t>
  </si>
  <si>
    <t xml:space="preserve">   2. Trả trước cho người bán                                                                       </t>
  </si>
  <si>
    <t xml:space="preserve">   3. Phải thu nội bộ ngắn hạn                                                                      </t>
  </si>
  <si>
    <t xml:space="preserve">   4. Phải thu theo tiến độ kế hoạch hợp đồng xây dựng                                              </t>
  </si>
  <si>
    <t xml:space="preserve">   5. Các khoản phải thu khác                                                                       </t>
  </si>
  <si>
    <t xml:space="preserve">   6. Dự phòng các khoản phải thu khó đòi                                                        </t>
  </si>
  <si>
    <t xml:space="preserve">IV. Hàng tồn kho                                                                                    </t>
  </si>
  <si>
    <t xml:space="preserve">   1. Hàng tồn kho                                                                                  </t>
  </si>
  <si>
    <t xml:space="preserve">   2. Dự phòng giảm giá hàng tồn kho                                                            </t>
  </si>
  <si>
    <t xml:space="preserve"> V. Tài sản ngắn hạn khác                                                                           </t>
  </si>
  <si>
    <t xml:space="preserve">   1. Chi phí trả trước ngắn hạn                                                                    </t>
  </si>
  <si>
    <t xml:space="preserve">   2. Thuế GTGT được khấu trừ                                                                       </t>
  </si>
  <si>
    <t xml:space="preserve">   3. Các khoản thuế phải thu                                                                       </t>
  </si>
  <si>
    <t xml:space="preserve">   5. Tài sản ngắn hạn khác                                                                         </t>
  </si>
  <si>
    <t xml:space="preserve">B. Tài sản dài hạn (200=210+220+230+240+250+260)                                                        </t>
  </si>
  <si>
    <t xml:space="preserve">  I. Các khoản phải thu dài hạn                                                                     </t>
  </si>
  <si>
    <t xml:space="preserve">  1. Phải thu dài hạn của khách hàng                                                                </t>
  </si>
  <si>
    <t xml:space="preserve">  2. Vốn kinh doanh ở đơn vị trực thuộc                                                             </t>
  </si>
  <si>
    <t xml:space="preserve">  3. Phải thu dài hạn nội bộ                                                                        </t>
  </si>
  <si>
    <t xml:space="preserve">  4. Phải thu dài hạn khác                                                                          </t>
  </si>
  <si>
    <t xml:space="preserve">  5. Dự phòng phải thu dài hạn khó đòi                                                           </t>
  </si>
  <si>
    <t xml:space="preserve">   II. Tài sản cố định                                                                              </t>
  </si>
  <si>
    <t xml:space="preserve">   1. Tài sản cố định hữu hình                                                                      </t>
  </si>
  <si>
    <t xml:space="preserve">    - Nguyên giá                                                                                    </t>
  </si>
  <si>
    <t xml:space="preserve">    - Giá trị hao mòn lũy kế (*)                                                                    </t>
  </si>
  <si>
    <t xml:space="preserve">    III. Bất động sản đầu tư                                                                        </t>
  </si>
  <si>
    <t xml:space="preserve">    - Giá trị hao mòn luỹ kế (*)                                                                    </t>
  </si>
  <si>
    <t>IV Tài sản dở dang dài hạn</t>
  </si>
  <si>
    <t xml:space="preserve">      2. Chi phí xây dựng cơ bản dở dang</t>
  </si>
  <si>
    <t xml:space="preserve"> IV. Các khoản đầu tư tài chính dài hạn                                                             </t>
  </si>
  <si>
    <t xml:space="preserve">   1. Đầu tư vào công ty con                                                                        </t>
  </si>
  <si>
    <t xml:space="preserve">   2. Đầu tư vào công ty liên kết, liên doanh                                                       </t>
  </si>
  <si>
    <t xml:space="preserve">   3. Đầu tư góp vốn vào đơn vị khác                                                                        </t>
  </si>
  <si>
    <t xml:space="preserve">   4. Dự phòng giảm giá đầu tư tài chính dài hạn (*)                                                </t>
  </si>
  <si>
    <t xml:space="preserve">   V. Tài sản dài hạn khác                                                                          </t>
  </si>
  <si>
    <t xml:space="preserve">   1. Chi phí trả trước dài hạn                                                                     </t>
  </si>
  <si>
    <t xml:space="preserve">   2. Tài sản thuế thu nhập hoãn lại                                                                </t>
  </si>
  <si>
    <t xml:space="preserve">   3. Tài sản dài hạn khác                                                                          </t>
  </si>
  <si>
    <t xml:space="preserve">        Tổng cộng tài sản (270=100+200)                                                             </t>
  </si>
  <si>
    <t xml:space="preserve">A. Nợ phải trả (300=310+330)                                                                        </t>
  </si>
  <si>
    <t xml:space="preserve">  I. Nợ ngắn hạn                                                                                    </t>
  </si>
  <si>
    <t xml:space="preserve">   1. Phải trả người bán                                                                            </t>
  </si>
  <si>
    <t xml:space="preserve">   2. Người mua trả tiền trước                                                                      </t>
  </si>
  <si>
    <t xml:space="preserve">   3. Thuế và các khoản phải nộp Nhà nước                                                           </t>
  </si>
  <si>
    <t xml:space="preserve">   4. Phải trả người lao động                                                                       </t>
  </si>
  <si>
    <t xml:space="preserve">   5. Chi phí phải trả                                                                              </t>
  </si>
  <si>
    <t xml:space="preserve">   6. Phải trả nội bộ                                                                               </t>
  </si>
  <si>
    <t xml:space="preserve">   7. Phải trả theo tiến độ kế hoạch hợp đồng xây dựng                                              </t>
  </si>
  <si>
    <t xml:space="preserve">   9. Các khoản phải trả, phải nộp ngắn hạn khác                                                    </t>
  </si>
  <si>
    <t xml:space="preserve">  11. Dự phòng phải trả ngắn hạn                                                                    </t>
  </si>
  <si>
    <t xml:space="preserve">  12. Quỹ khen thưởng, phúc lợi                                                                     </t>
  </si>
  <si>
    <t xml:space="preserve"> II. Nợ dài hạn                                                                                     </t>
  </si>
  <si>
    <t xml:space="preserve">   1. Phải trả dài hạn người bán                                                                    </t>
  </si>
  <si>
    <t xml:space="preserve">   5. Phải trả dài hạn nội bộ                                                                       </t>
  </si>
  <si>
    <t xml:space="preserve">   7. Phải trả dài hạn khác                                                                         </t>
  </si>
  <si>
    <t xml:space="preserve">   11. Thuế  thu nhập hoãn lại phải trả                                                              </t>
  </si>
  <si>
    <t xml:space="preserve">   12. Dự phòng Phải trả dài hạn                                                                     </t>
  </si>
  <si>
    <t xml:space="preserve">B. Vốn chủ sở hữu (400=410+430)                                                                     </t>
  </si>
  <si>
    <t xml:space="preserve"> I. Vốn chủ sở hữu                                                                                  </t>
  </si>
  <si>
    <t xml:space="preserve">   1. Vốn đầu tư của chủ sở hữu                                                                     </t>
  </si>
  <si>
    <t xml:space="preserve">   2. Thặng dư vốn cổ phần                                                                          </t>
  </si>
  <si>
    <t xml:space="preserve">   4. Vốn khác của chủ sở hữu                                                                       </t>
  </si>
  <si>
    <t xml:space="preserve">   5. Cổ phiếu ngân quỹ (*)                                                                         </t>
  </si>
  <si>
    <t xml:space="preserve">   6. Chênh lệch đánh giá lại tài sản                                                               </t>
  </si>
  <si>
    <t xml:space="preserve">   7. Chênh lệch tỷ giá hối đoái                                                                    </t>
  </si>
  <si>
    <t xml:space="preserve">   8. Quỹ đầu tư phát triển                                                                         </t>
  </si>
  <si>
    <t xml:space="preserve"> II. Nguồn kinh phí và quỹ khác                                                                     </t>
  </si>
  <si>
    <t xml:space="preserve">   2. Nguồn kinh phí                                                                                </t>
  </si>
  <si>
    <t xml:space="preserve">   3. Nguồn kinh phí đã hình thành tscđ                                                             </t>
  </si>
  <si>
    <t xml:space="preserve">          Tổng cộng nguồn vốn (440=300+400)                                                         </t>
  </si>
  <si>
    <t xml:space="preserve">         KẾ TOÁN TRƯỞNG</t>
  </si>
  <si>
    <t xml:space="preserve">        GIÁM ĐỐC CÔNG TY</t>
  </si>
  <si>
    <t xml:space="preserve">           Trần Thị Lương</t>
  </si>
  <si>
    <t>Tại thời điểm 30/06/2015</t>
  </si>
  <si>
    <t xml:space="preserve">                      Ngày17  tháng 07 năm 2015</t>
  </si>
  <si>
    <t xml:space="preserve">              CÔNG TY CP XD ĐIỆN VNECO3                                         </t>
  </si>
  <si>
    <t xml:space="preserve">KHỐI 3 - PHƯỜNG TRUNG ĐÔ - TP VINH - NGHỆ AN      </t>
  </si>
  <si>
    <t>BÁO CÁO KẾT QUẢ HOẠT ĐỘNG SẢN XUẤT KINH DOANH</t>
  </si>
  <si>
    <t>Quý 2</t>
  </si>
  <si>
    <t>Luỹ kế từ đầu năm</t>
  </si>
  <si>
    <t>Thuyết  minh</t>
  </si>
  <si>
    <t>Năm 2014</t>
  </si>
  <si>
    <t xml:space="preserve"> 1. Doanh thu bán hàng và cung cấp dịch vụ                                                      </t>
  </si>
  <si>
    <t xml:space="preserve">VI.25     </t>
  </si>
  <si>
    <t xml:space="preserve"> 2. Các khoản giảm trừ                                                                          </t>
  </si>
  <si>
    <t xml:space="preserve">          </t>
  </si>
  <si>
    <t xml:space="preserve"> 3. Doanh thu thuần về BH và c/c DV (10=01- 03)                                                 </t>
  </si>
  <si>
    <t xml:space="preserve"> 4. Giá vốn hàng bán                                                                            </t>
  </si>
  <si>
    <t xml:space="preserve">VI.27     </t>
  </si>
  <si>
    <t xml:space="preserve"> 5. Lợi nhuận gộp về BH và c/c DV (20=10-11)                                                    </t>
  </si>
  <si>
    <t xml:space="preserve"> 6. Doanh thu hoạt động tài chính                                                               </t>
  </si>
  <si>
    <t xml:space="preserve">VI.26     </t>
  </si>
  <si>
    <t xml:space="preserve"> 7. Chi phí tài chính                                                                           </t>
  </si>
  <si>
    <t xml:space="preserve">VI.28     </t>
  </si>
  <si>
    <t xml:space="preserve"> - Trong đó: Chi phí lãi vay                                                                    </t>
  </si>
  <si>
    <t xml:space="preserve"> 8. Chi phí bán hàng                                                                            </t>
  </si>
  <si>
    <t xml:space="preserve"> 9. Chi phí quản lý doanh nghiệp                                                                </t>
  </si>
  <si>
    <t xml:space="preserve"> 10. Lợi nhuận thuần từ hoạt động kinh doanh                         </t>
  </si>
  <si>
    <t xml:space="preserve"> 11. Thu nhập khác                                                                              </t>
  </si>
  <si>
    <t xml:space="preserve"> 12. Chi phí khác                                                                               </t>
  </si>
  <si>
    <t xml:space="preserve"> 13. Lợi nhuận khác (40=31-32)                                                                  </t>
  </si>
  <si>
    <t xml:space="preserve"> 14. Tổng lợi nhuận kế toán trước thuế (50=30+40)                                               </t>
  </si>
  <si>
    <t xml:space="preserve"> 15. Chi phí thuế TNDN hiện hành                                                                </t>
  </si>
  <si>
    <t xml:space="preserve">VI.30     </t>
  </si>
  <si>
    <t xml:space="preserve"> 16. Chi phí thuế TNDN hoãn lại                                                                 </t>
  </si>
  <si>
    <t xml:space="preserve"> 17. Lợi nhuận sau thuế thu nhập doanh nghiệp                             </t>
  </si>
  <si>
    <t xml:space="preserve"> 18. Lãi cơ bản trên cổ phiếu                                                                   </t>
  </si>
  <si>
    <t xml:space="preserve">                       KẾ TOÁN TRƯỞNG                                                                             GIÁM ĐỐC</t>
  </si>
  <si>
    <t xml:space="preserve">                           Trần Thị Lương</t>
  </si>
  <si>
    <t>Quý 2 năm 2015</t>
  </si>
  <si>
    <t>Năm 2015</t>
  </si>
  <si>
    <t xml:space="preserve"> IV .THÔNG TIN BỔ SUNG CHO CÁC KHOẢN MỤC TRÌNH BÀY TRONG BẢNG CÂN ĐỐI KẾ TOÁN </t>
  </si>
  <si>
    <t>Chỉ  tiêu</t>
  </si>
  <si>
    <t>Đầu kỳ(01/1/2015)</t>
  </si>
  <si>
    <t xml:space="preserve">  1. Tiền </t>
  </si>
  <si>
    <t xml:space="preserve"> - Tiền mặt tại quỹ</t>
  </si>
  <si>
    <t xml:space="preserve">  - Tiền Việt nam gửi ngân hàng</t>
  </si>
  <si>
    <t xml:space="preserve">         Ngân hàng công thương Bến Thuỷ </t>
  </si>
  <si>
    <t xml:space="preserve">        Ngân hàng TMCP  Đầu tư và Phát Triển</t>
  </si>
  <si>
    <t xml:space="preserve">  - Tiền gửi ngoại tệ  tại ngân hàng</t>
  </si>
  <si>
    <t>02. Các khoản phải thu ngắn hạn</t>
  </si>
  <si>
    <t xml:space="preserve">   -. Phải thu khách hàng (*)</t>
  </si>
  <si>
    <t xml:space="preserve">   - Trả trước cho người bán</t>
  </si>
  <si>
    <t xml:space="preserve">  - Các khoản phải thu khác (*)</t>
  </si>
  <si>
    <t xml:space="preserve">  - Dự phòng phải thu khó đòi </t>
  </si>
  <si>
    <t>Công ty CP Xây dựng điện Việt nam</t>
  </si>
  <si>
    <t>Công ty CP Sông đà 11</t>
  </si>
  <si>
    <t>Công ty CP Xây lắp điện 1</t>
  </si>
  <si>
    <t>Công ty CP Xây Dựng Công nghiệp</t>
  </si>
  <si>
    <t>Các đối tượng khác</t>
  </si>
  <si>
    <t>Phải thu của CBCNV vay mượn tam thời</t>
  </si>
  <si>
    <t>Phải thu của Tổng Công ty VNECO</t>
  </si>
  <si>
    <t xml:space="preserve">Phải thu khác </t>
  </si>
  <si>
    <t>03- Hàng tồn kho</t>
  </si>
  <si>
    <t xml:space="preserve">          - Nguyên liệu, vật liệu </t>
  </si>
  <si>
    <t xml:space="preserve">          - Công cụ, dụng cụ </t>
  </si>
  <si>
    <t xml:space="preserve">          - Chi phí SX, KD dở dang </t>
  </si>
  <si>
    <t xml:space="preserve">          - Thành phẩm </t>
  </si>
  <si>
    <t xml:space="preserve">          - Hàng Gửi bán </t>
  </si>
  <si>
    <t>Cộng giá gốc hàng tồn kho</t>
  </si>
  <si>
    <t>04. Tình hình tăng giảm  tài sản cố định</t>
  </si>
  <si>
    <t xml:space="preserve">  + Tài sản Hữu hình  (Kèm phụ lục 01)</t>
  </si>
  <si>
    <t xml:space="preserve"> - Nguyên giá</t>
  </si>
  <si>
    <t xml:space="preserve"> - Giá trị hao  mòn luỹ kế</t>
  </si>
  <si>
    <t xml:space="preserve"> - Giá trị còn lại</t>
  </si>
  <si>
    <t>05 - Đầu tư tài chính dài hạn:</t>
  </si>
  <si>
    <t xml:space="preserve"> - Đầu tư vào Công ty Cổ phần  Sông Ba(*)</t>
  </si>
  <si>
    <t xml:space="preserve">  - Dự phòng giảm giá đầu tư </t>
  </si>
  <si>
    <t xml:space="preserve"> 06. Chi phí trả trước dài hạn</t>
  </si>
  <si>
    <t xml:space="preserve"> Phí gia hạn chứng chỉ ISO</t>
  </si>
  <si>
    <t xml:space="preserve">  Công cụ dụng cụ chờ phân bổ </t>
  </si>
  <si>
    <t xml:space="preserve">  Sữa chữa nhà xưởng</t>
  </si>
  <si>
    <t xml:space="preserve">  Sữa chữa xeô tô</t>
  </si>
  <si>
    <t>Chi phí lắp ráp khuôn quay bê tông</t>
  </si>
  <si>
    <t xml:space="preserve"> - Thuế thu nhập doanh nghiệp</t>
  </si>
  <si>
    <t xml:space="preserve">     Trong đó                        : - Thuế TNDN quý 4/2014</t>
  </si>
  <si>
    <t xml:space="preserve">                                             : - Thuế TNDN quý 1/2015</t>
  </si>
  <si>
    <t xml:space="preserve"> - Thuế thu nhập cá nhân</t>
  </si>
  <si>
    <t xml:space="preserve"> Cộng</t>
  </si>
  <si>
    <t>(*) Chi tiết chi phí trích trước vào sản xuất kinh doanh</t>
  </si>
  <si>
    <t>Trích trước chi phí đường dây Ô môn - sóc trăng</t>
  </si>
  <si>
    <t xml:space="preserve"> Cộng </t>
  </si>
  <si>
    <t xml:space="preserve">    - Kinh phí công đoàn</t>
  </si>
  <si>
    <t xml:space="preserve">    - Bảo hiểm xã hội, Bảo hiểm y tế bảo hiểm thất nghiệp</t>
  </si>
  <si>
    <t xml:space="preserve">    - Phải trả cho tổng Công ty VNECO các khoản khác</t>
  </si>
  <si>
    <t xml:space="preserve">     - Cổ tức phải trả cho các cổ đông</t>
  </si>
  <si>
    <t xml:space="preserve">    - Khoản Phải trả về tiền bảo hành công trình</t>
  </si>
  <si>
    <t xml:space="preserve">    Trong đó:  Đậu Văn Tiến</t>
  </si>
  <si>
    <t xml:space="preserve">                        Nguyễn Văn Đào</t>
  </si>
  <si>
    <t xml:space="preserve">                       Nguyễn Trọng Tuấn</t>
  </si>
  <si>
    <t xml:space="preserve">                      Nguyễn Trung phú</t>
  </si>
  <si>
    <t xml:space="preserve">                      Dương đoàn nguyện</t>
  </si>
  <si>
    <t xml:space="preserve">                      Hồ hửu Phước</t>
  </si>
  <si>
    <t xml:space="preserve">                      Tiền giữ lại bảo hành sữa chữa các công trình</t>
  </si>
  <si>
    <t xml:space="preserve">    - Các khoản phải trả khác</t>
  </si>
  <si>
    <t xml:space="preserve">  - Dự phòng chi phí bảo hành các công trình xây lắp</t>
  </si>
  <si>
    <t xml:space="preserve">     Đường dây 220 KV Vũng áng Hà tĩnh</t>
  </si>
  <si>
    <t xml:space="preserve">     Đường dây 220 KV Thanh Hoá - Vinh</t>
  </si>
  <si>
    <t xml:space="preserve">     Đường dây 220 KV Nghi Sơn - Thanh Hoá</t>
  </si>
  <si>
    <t xml:space="preserve">     Đường dây 500 KV Quảng Ninh - Hiệp Hoà lô 8.2</t>
  </si>
  <si>
    <t xml:space="preserve">     Đường dây 500 KV Quảng Ninh - Hiệp Hoà lô 8.1</t>
  </si>
  <si>
    <t xml:space="preserve">     Đường dây 220 KV Duyên Hải - Trà vinh</t>
  </si>
  <si>
    <t xml:space="preserve">     Đường dây 110 KV vân trì - chèm</t>
  </si>
  <si>
    <t xml:space="preserve">     Đường dây 110 KV Nậm Na2 - Mường So</t>
  </si>
  <si>
    <t xml:space="preserve">     Đường dây 500 KV Pleiku- Mỹ Phước - Cầu Bông</t>
  </si>
  <si>
    <t xml:space="preserve">     Đường dây 500 KV Vĩnh Tân - Sông Mây</t>
  </si>
  <si>
    <t xml:space="preserve">     Đường dây 500 KV Sơn La - lai Châu</t>
  </si>
  <si>
    <t xml:space="preserve">     Đường dây 500 KV Duyên Hải Mỹ Tho</t>
  </si>
  <si>
    <t xml:space="preserve">     Đường dây 220 KV Vĩnh Tân - Phan Thiết</t>
  </si>
  <si>
    <t xml:space="preserve">     Đường dây 110 KV Vĩnh Tân - Phú Mỹ</t>
  </si>
  <si>
    <t xml:space="preserve"> b. Chi tiết vốn đầu tư của chủ sở hửu</t>
  </si>
  <si>
    <t xml:space="preserve">     - Vốn góp của Tổng Công ty</t>
  </si>
  <si>
    <t xml:space="preserve">     + Vốn góp của các đối tượng khác</t>
  </si>
  <si>
    <t xml:space="preserve">  C.  Cổ phiếu</t>
  </si>
  <si>
    <t xml:space="preserve">      - Số lượng cổ phiếu đăng ký phát hành</t>
  </si>
  <si>
    <t xml:space="preserve">      - Số lượng cổ phiếu đã bán ra công chúng</t>
  </si>
  <si>
    <t xml:space="preserve">        + Cổ phiếu phổ thông</t>
  </si>
  <si>
    <t xml:space="preserve">       - Số lượng cổ phiếu đang lưu hành</t>
  </si>
  <si>
    <t xml:space="preserve">           - Mệnh giá cổ phiếu đang lưu hành: 10.000 đồng/ cổ phiếu</t>
  </si>
  <si>
    <t xml:space="preserve">  e-  Các quỹ của doanh nghiệp: </t>
  </si>
  <si>
    <t xml:space="preserve">   - Quỹ đầu tư phát triển</t>
  </si>
  <si>
    <t xml:space="preserve">       - Quỹ dự phòng tài chính</t>
  </si>
  <si>
    <t xml:space="preserve">                                                Trần Thị Lương</t>
  </si>
  <si>
    <t>V.THÔNG TIN BỔ SUNG CÁC KHOẢN MỤC TRÌNH BÀY TRONG BÁO CÁO KẾT QUẢ HOẠT ĐỘNG SXKD</t>
  </si>
  <si>
    <t xml:space="preserve">Luỹ kế từ đầu năm </t>
  </si>
  <si>
    <t>CHỈ TIÊU</t>
  </si>
  <si>
    <t>01- Tổng doanh thu bán hàng và cung cấp dịch vụ (Mã số 01)</t>
  </si>
  <si>
    <t xml:space="preserve"> - Doanh thu về bán hàng và cung cấp dịch vụ (Mã số 10)</t>
  </si>
  <si>
    <t xml:space="preserve">  - Doanh thu Xây lắp</t>
  </si>
  <si>
    <t xml:space="preserve">  - Doanh thu sản xuất công nghiệp </t>
  </si>
  <si>
    <t xml:space="preserve">  - Doanh thu khác</t>
  </si>
  <si>
    <t>02- Các khoản giảm trừ</t>
  </si>
  <si>
    <t xml:space="preserve"> Trong đó : Hàng bán trả lại</t>
  </si>
  <si>
    <t>03- Doanh thu thuần bán hàng và cung cấp dịch vụ</t>
  </si>
  <si>
    <t>04 - Giá vốn hàng bán (Mã số 11)</t>
  </si>
  <si>
    <t xml:space="preserve">  - Giá vốn Xây lắp</t>
  </si>
  <si>
    <t xml:space="preserve">  - Giá vốn sản xuất công nghiệp </t>
  </si>
  <si>
    <t xml:space="preserve">  - Giá vốn của hoạt động SXKD khác</t>
  </si>
  <si>
    <t xml:space="preserve">                                         Cộng</t>
  </si>
  <si>
    <t xml:space="preserve"> -  Lãi tiền gửi, tiền cho vay</t>
  </si>
  <si>
    <t xml:space="preserve"> - Cổ tức lợi nhuận đươc chia</t>
  </si>
  <si>
    <t xml:space="preserve">                                                Cộng</t>
  </si>
  <si>
    <t>06- Chi phí tài chính (Mã số 22)</t>
  </si>
  <si>
    <t xml:space="preserve"> - Lãi tiền vay</t>
  </si>
  <si>
    <t xml:space="preserve"> - Lỗ do đầu tư chứng khoán</t>
  </si>
  <si>
    <t xml:space="preserve"> - Hoàn nhập dự phòng giảm giá đầu tư tài chính dài hạn</t>
  </si>
  <si>
    <t xml:space="preserve"> - Chiết khấu thanh toán</t>
  </si>
  <si>
    <t xml:space="preserve"> - Lỗ chênh lệch tỷ giá chưa thực hiện</t>
  </si>
  <si>
    <t xml:space="preserve">    Lợi nhuận trước thuế </t>
  </si>
  <si>
    <t xml:space="preserve">  - Trừ thu nhập được miễn thuế</t>
  </si>
  <si>
    <t xml:space="preserve">  - Chi phí không được trừ vào thu nhập chịu thuế</t>
  </si>
  <si>
    <t xml:space="preserve">  - Thu nhập chịu thuế</t>
  </si>
  <si>
    <t xml:space="preserve">  - Thuế phải nôp  (áp dụng thuế suất 22%)</t>
  </si>
  <si>
    <t xml:space="preserve">                       KẾ TOÁN TRƯỞNG                                                                           GIÁM ĐỐC</t>
  </si>
  <si>
    <r>
      <t>Trong đó</t>
    </r>
    <r>
      <rPr>
        <sz val="10"/>
        <rFont val="Times New Roman"/>
        <family val="1"/>
      </rPr>
      <t xml:space="preserve">:   </t>
    </r>
  </si>
  <si>
    <t>VI. NHỮNG THÔNG TIN KHÁC :</t>
  </si>
  <si>
    <t xml:space="preserve"> Thông tin về các bên liên quan:</t>
  </si>
  <si>
    <t xml:space="preserve">          Các bên liên quan bao gồm:</t>
  </si>
  <si>
    <t xml:space="preserve">          Tổng công ty cổ phần xây dựng điện Việt nam (VNECO) là Công ty mẹ có cổ phần chi phối chiếm 52,93% vốn điều lệ đã đăng ký của Công ty . </t>
  </si>
  <si>
    <t xml:space="preserve">   + Thực hiện các hợp đồng kinh tế giữa Công ty mẹ và Công ty , đồng thời quyết toán khối lượng xây lắp hoàn thành và  thanh toán công nợ với Công ty mẹ</t>
  </si>
  <si>
    <t>Số dư 
01/01/2015</t>
  </si>
  <si>
    <t>Phát sinh tăng</t>
  </si>
  <si>
    <t>Phát sinh Giảm</t>
  </si>
  <si>
    <t>Các khoản phải trả khác</t>
  </si>
  <si>
    <t>Số dư
 01/01/2015</t>
  </si>
  <si>
    <t>Hợp đồng xây lắp</t>
  </si>
  <si>
    <t>Kinh phí đền bù</t>
  </si>
  <si>
    <t xml:space="preserve">Công ty cổ phần XD </t>
  </si>
  <si>
    <t>VNECO10</t>
  </si>
  <si>
    <t xml:space="preserve">                                             KẾ TOÁN TRƯỞNG</t>
  </si>
  <si>
    <t xml:space="preserve">   GIÁM ĐỐC CÔNG TY</t>
  </si>
  <si>
    <t xml:space="preserve">            Trần Thị Lương</t>
  </si>
  <si>
    <t>Cuối kỳ 30/06/2015</t>
  </si>
  <si>
    <t xml:space="preserve">Công ty CP TM XD CK điện tự động hóa COMEECO  </t>
  </si>
  <si>
    <t xml:space="preserve">Công ty Cổ phần Việt á Nghĩa Đàn   </t>
  </si>
  <si>
    <t xml:space="preserve">Công ty cổ phần xây dựng HMT 078 </t>
  </si>
  <si>
    <t xml:space="preserve">   - Số lượng cổ phiếu tại thời điểm 30/06/2015 là: 25 166 cổ phiếu</t>
  </si>
  <si>
    <t xml:space="preserve">                                             : - Thuế TNDN quý II/2015</t>
  </si>
  <si>
    <t>Trích trước chi phí ĐZ Vũng áng- Ba đồn</t>
  </si>
  <si>
    <t>Trích trước chi phí ĐZ Thái Bình</t>
  </si>
  <si>
    <t xml:space="preserve">                                                                     Ngày 17 tháng 07 năm 2015</t>
  </si>
  <si>
    <t xml:space="preserve">          Các giao dịch chủ yếu của Công ty với Công ty mẹ trong giai đoạn tài chính từ ngày 01/01/2015 đến ngày 30/06/2015 bao gồm:</t>
  </si>
  <si>
    <t xml:space="preserve">          Công nợ phải trả của Công ty với Công ty Mẹ tại ngày 30 thánh 06 năm 2015 như sau:</t>
  </si>
  <si>
    <t>Số dư 
30/06/2015</t>
  </si>
  <si>
    <t>Công nợ phải thu của Công ty với Công ty Mẹ tại ngày 30 tháng 06 năm 2015 như sau:</t>
  </si>
  <si>
    <t>Công nợ phải thu của Công ty với các đơn vị cùng tổ hợp VNECO tại ngày 30 thánh 06 năm 2015 như sau:</t>
  </si>
  <si>
    <t>Vinh, ngày 17 tháng 07 năm 2015</t>
  </si>
  <si>
    <t>Phụ lục 02</t>
  </si>
  <si>
    <t>a- Bảng đối chiếu biến động của vốn chủ sở hữu</t>
  </si>
  <si>
    <t>Vốn góp (Vốn ĐT của CSH)</t>
  </si>
  <si>
    <t>Quỹ đầu tư phát triển</t>
  </si>
  <si>
    <t>Quỹ dự phòng tài chính</t>
  </si>
  <si>
    <t>Thặng dư vốn cổ phần</t>
  </si>
  <si>
    <t>Quỹ khác thuộc vốn chủ sở hữu</t>
  </si>
  <si>
    <t>Lợi nhuậnchưa phân phối</t>
  </si>
  <si>
    <t>phân phối</t>
  </si>
  <si>
    <t>Số dư tại 01/012014</t>
  </si>
  <si>
    <t xml:space="preserve">- Tăng vốn trong  năm trước  </t>
  </si>
  <si>
    <t>- Giảm  vốn trong năm trước</t>
  </si>
  <si>
    <t>Số dư 31/12/2014</t>
  </si>
  <si>
    <t>Số dư tại 01/01/2015</t>
  </si>
  <si>
    <t>- Tăng vốn trong  kỳ</t>
  </si>
  <si>
    <t>- Giảm  vốn trong  kỳ</t>
  </si>
  <si>
    <t xml:space="preserve">              KẾ TOÁN TRƯỞNG</t>
  </si>
  <si>
    <t xml:space="preserve">              GIÁM ĐỐC CÔNG TY</t>
  </si>
  <si>
    <t xml:space="preserve">         Trần Thi Lương</t>
  </si>
  <si>
    <t xml:space="preserve">Ngày 17 tháng 07 năm 2015 </t>
  </si>
  <si>
    <t>Số dư  tại 31/06/2015</t>
  </si>
  <si>
    <t xml:space="preserve"> 10.Vay ngắn hạn</t>
  </si>
  <si>
    <t>(*) Phải thu của khách hàng ngắn hạn</t>
  </si>
  <si>
    <t>(*). Các khoản phải thu khác ngắn hạn</t>
  </si>
  <si>
    <t>07. Tài sản ngắn hạn khác</t>
  </si>
  <si>
    <t>Tạm ứng</t>
  </si>
  <si>
    <t>08. Vay và nợ thuê tài chính</t>
  </si>
  <si>
    <t xml:space="preserve"> Vay ngắn hạn</t>
  </si>
  <si>
    <t xml:space="preserve"> - Thuế Giá trị gia tăng </t>
  </si>
  <si>
    <t>10- Chi phí phải trả ngắn hạn</t>
  </si>
  <si>
    <t>11- Các khoản phải trả, phải nộp ngắn hạn khác</t>
  </si>
  <si>
    <t>12- Dự phòng phải trả ngắn hạn:</t>
  </si>
  <si>
    <t>13- Nguồn vốn chủ sở hửu</t>
  </si>
  <si>
    <t>07. Thu nhập khác</t>
  </si>
  <si>
    <t xml:space="preserve"> - Thanh lý , nhượng bán TSCĐ</t>
  </si>
  <si>
    <t xml:space="preserve"> -  Các khoản khác</t>
  </si>
  <si>
    <t xml:space="preserve"> - Hoàn nhập dự phòng bảo hành công trình</t>
  </si>
  <si>
    <t xml:space="preserve"> - Thu tiền điện, nước, nhà khu tập thể</t>
  </si>
  <si>
    <t>08. Chi phí khác</t>
  </si>
  <si>
    <t xml:space="preserve"> - Chi phí về thanh lý và giá trị còn lại của TSCĐ</t>
  </si>
  <si>
    <t xml:space="preserve"> - Các khoản bị phạt</t>
  </si>
  <si>
    <t xml:space="preserve"> - Các khoản chi phí khác</t>
  </si>
  <si>
    <t>09. Chi phí quản lý doanh nghiệp</t>
  </si>
  <si>
    <t xml:space="preserve"> - Chi phí nhân viên quản lý</t>
  </si>
  <si>
    <t xml:space="preserve"> - Chi phí vật liệu quản lý</t>
  </si>
  <si>
    <t xml:space="preserve"> - Chi phí đồ dùng văn phòng </t>
  </si>
  <si>
    <t xml:space="preserve"> - Chi phí khấu hao TSCĐ</t>
  </si>
  <si>
    <t xml:space="preserve"> - Chi phí thuế, phí và lệ phí</t>
  </si>
  <si>
    <t xml:space="preserve"> - Chi phí trích lập dự phòng khó đòi</t>
  </si>
  <si>
    <t xml:space="preserve"> - Chi phí bằng tiền khác</t>
  </si>
  <si>
    <t xml:space="preserve"> - Chi phí dịch vụ mua ngoài</t>
  </si>
  <si>
    <t>10- Chi phí thuế thu nhập hiện hành</t>
  </si>
  <si>
    <t>NỘI DUNG</t>
  </si>
  <si>
    <t>NHÀ CỬA VẬT KIẾN TRÚC</t>
  </si>
  <si>
    <t>MÁY MÓC THIẾT BỊ</t>
  </si>
  <si>
    <t>PHƯƠNG TIỆN VẬN TẢI</t>
  </si>
  <si>
    <t>THIẾT BỊ DỤNG CỤ QUẢN LÝ</t>
  </si>
  <si>
    <t>TỔNG CỘNG</t>
  </si>
  <si>
    <t>NGUYÊN GIÁ</t>
  </si>
  <si>
    <t>Mua trong quí</t>
  </si>
  <si>
    <t>Đầu tư XDCB hoàn thành</t>
  </si>
  <si>
    <t>Nhượng bán</t>
  </si>
  <si>
    <t>GIÁ TRỊ HAO MÒN LUỸ KẾ</t>
  </si>
  <si>
    <t>GÍA TRỊ CÒN LẠI CỦA TSCĐ</t>
  </si>
  <si>
    <t xml:space="preserve"> </t>
  </si>
  <si>
    <t>NGƯỜI LẬP</t>
  </si>
  <si>
    <t xml:space="preserve">                        KẾ TOÁN TRƯỞNG</t>
  </si>
  <si>
    <t xml:space="preserve">             GIÁM ĐỐC CÔNG TY</t>
  </si>
  <si>
    <t>Số đầu kỳ (01/01/2015)</t>
  </si>
  <si>
    <t>09. Thuế và các khoản phải nộp nhà nước</t>
  </si>
  <si>
    <t>Số phải nộp trong kỳ</t>
  </si>
  <si>
    <t>Số đã thực nộp trong kỳ</t>
  </si>
  <si>
    <t>Số cuối kỳ</t>
  </si>
  <si>
    <t>a. Phải nộp</t>
  </si>
  <si>
    <t>b. Phải thu</t>
  </si>
  <si>
    <t>Thuế giá trị gia tăng</t>
  </si>
  <si>
    <t>Thuế thu nhậo doanh nghiệp</t>
  </si>
  <si>
    <t>Thuế thu nhập cá nhân</t>
  </si>
  <si>
    <t>Thuế khác</t>
  </si>
  <si>
    <t>13- Vốn chủ sở hữu</t>
  </si>
  <si>
    <t>Phụ lục 01</t>
  </si>
  <si>
    <t>Phụ lục 03</t>
  </si>
  <si>
    <t xml:space="preserve">09.Thuế và các khoản phải nộp nhà nước </t>
  </si>
  <si>
    <t>(*) -  Số lượng cổ phiếu tại thời điểm 01/01/2015 là:  25 166 cổ phiếu</t>
  </si>
  <si>
    <t>KẾ TOÁN TRƯỞNG</t>
  </si>
  <si>
    <t>09 - Thuế và các khoản phải nộp nhà nước (Phụ lục 02)</t>
  </si>
  <si>
    <t xml:space="preserve"> a. Bảng đối chiếu biến động vốn chủ sở hửu  (Kèm Phụ lục 03)</t>
  </si>
  <si>
    <t>TÌNH HÌNH TĂNG GIẢM TÀI SẢN CỐ ĐỊNH HỮU HÌNH 6 THÁNG ĐẦU NĂM 2015</t>
  </si>
  <si>
    <t>Số dư đầu kỳ (01/01/2015)</t>
  </si>
  <si>
    <t>Số dư cuối kỳ (30/06/2015)</t>
  </si>
  <si>
    <t>Khấu hao trong kỳ</t>
  </si>
  <si>
    <t>Tại ngày đầu kỳ: ( 01/01/2015)</t>
  </si>
  <si>
    <t>Tại ngày cuối kỳ: (30/06/2015)</t>
  </si>
  <si>
    <t xml:space="preserve">        Ngày 17 tháng 07 năm 2015</t>
  </si>
  <si>
    <t xml:space="preserve">   9. Quỹ khác thuộc vốn chủ sở hữu                                                                 </t>
  </si>
  <si>
    <t xml:space="preserve">   10. Lợi nhuận sau thuế chưa phân phối                                                            </t>
  </si>
  <si>
    <t xml:space="preserve">   11. Nguồn vốn đầu tư XDCB                                                                        </t>
  </si>
  <si>
    <t xml:space="preserve"> 05- Doanh thu ho¹t ®éng tµi chÝnh (Mã số 21)</t>
  </si>
  <si>
    <t xml:space="preserve">        Ngân hàng TMCP  Việt nam - th­¬ng tÝn</t>
  </si>
  <si>
    <t xml:space="preserve"> - Chi phÝ trÝch tr­íc vµo s¶n xuÊt kinh doanh (*)</t>
  </si>
  <si>
    <t>Thuyết Minh</t>
  </si>
  <si>
    <t>IV.01</t>
  </si>
  <si>
    <t>IV.02</t>
  </si>
  <si>
    <t>IV.03</t>
  </si>
  <si>
    <t>IV.04</t>
  </si>
  <si>
    <t>IV.05</t>
  </si>
  <si>
    <t>IV.06</t>
  </si>
  <si>
    <t>IV.07</t>
  </si>
  <si>
    <t>IV.08</t>
  </si>
  <si>
    <t>IV.09</t>
  </si>
  <si>
    <t>IV.10</t>
  </si>
  <si>
    <t>IV.11</t>
  </si>
  <si>
    <t>IV.12</t>
  </si>
  <si>
    <t>IV.13</t>
  </si>
  <si>
    <t>IV.13.e</t>
  </si>
  <si>
    <t>V.01</t>
  </si>
  <si>
    <t>V.02</t>
  </si>
  <si>
    <t>V.03</t>
  </si>
  <si>
    <t>V.04</t>
  </si>
  <si>
    <t>V.05</t>
  </si>
  <si>
    <t>V.06</t>
  </si>
  <si>
    <t>V.07</t>
  </si>
  <si>
    <t>V.08</t>
  </si>
  <si>
    <t>V.09</t>
  </si>
  <si>
    <t>V.10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</si>
</sst>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4">
    <font>
      <sz val="10"/>
      <name val="Arial"/>
    </font>
    <font>
      <sz val="10"/>
      <name val="Arial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u/>
      <sz val="10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6"/>
      <name val="Times New Roman"/>
      <family val="1"/>
    </font>
    <font>
      <sz val="10"/>
      <color indexed="8"/>
      <name val="Times New Roman"/>
      <family val="1"/>
    </font>
    <font>
      <sz val="18"/>
      <name val="Times New Roman"/>
      <family val="1"/>
    </font>
    <font>
      <b/>
      <sz val="1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5" fillId="0" borderId="0"/>
    <xf numFmtId="0" fontId="35" fillId="0" borderId="0"/>
    <xf numFmtId="0" fontId="15" fillId="0" borderId="0"/>
    <xf numFmtId="0" fontId="15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50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14" fontId="5" fillId="0" borderId="0" xfId="0" applyNumberFormat="1" applyFont="1"/>
    <xf numFmtId="164" fontId="5" fillId="0" borderId="0" xfId="0" applyNumberFormat="1" applyFont="1"/>
    <xf numFmtId="0" fontId="8" fillId="0" borderId="11" xfId="0" applyFont="1" applyBorder="1"/>
    <xf numFmtId="0" fontId="8" fillId="0" borderId="0" xfId="0" applyNumberFormat="1" applyFont="1"/>
    <xf numFmtId="164" fontId="5" fillId="0" borderId="0" xfId="28" applyNumberFormat="1" applyFont="1"/>
    <xf numFmtId="0" fontId="9" fillId="0" borderId="11" xfId="0" applyFont="1" applyBorder="1"/>
    <xf numFmtId="0" fontId="5" fillId="0" borderId="12" xfId="0" applyFont="1" applyBorder="1"/>
    <xf numFmtId="0" fontId="3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32" fillId="0" borderId="0" xfId="0" applyNumberFormat="1" applyFont="1" applyAlignment="1"/>
    <xf numFmtId="0" fontId="34" fillId="0" borderId="0" xfId="0" applyNumberFormat="1" applyFont="1" applyAlignment="1"/>
    <xf numFmtId="14" fontId="8" fillId="25" borderId="13" xfId="0" applyNumberFormat="1" applyFont="1" applyFill="1" applyBorder="1" applyAlignment="1">
      <alignment horizontal="center" vertical="center"/>
    </xf>
    <xf numFmtId="0" fontId="8" fillId="25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1" fillId="0" borderId="0" xfId="0" applyNumberFormat="1" applyFont="1"/>
    <xf numFmtId="0" fontId="12" fillId="0" borderId="0" xfId="0" applyNumberFormat="1" applyFont="1"/>
    <xf numFmtId="14" fontId="8" fillId="25" borderId="23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8" fillId="24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0" fillId="0" borderId="0" xfId="0" applyNumberFormat="1" applyFont="1"/>
    <xf numFmtId="0" fontId="11" fillId="0" borderId="0" xfId="0" applyNumberFormat="1" applyFont="1" applyFill="1" applyBorder="1" applyAlignment="1">
      <alignment horizontal="left"/>
    </xf>
    <xf numFmtId="0" fontId="8" fillId="24" borderId="20" xfId="0" applyFont="1" applyFill="1" applyBorder="1" applyAlignment="1">
      <alignment horizontal="center" vertical="center"/>
    </xf>
    <xf numFmtId="164" fontId="8" fillId="24" borderId="20" xfId="28" applyNumberFormat="1" applyFont="1" applyFill="1" applyBorder="1" applyAlignment="1">
      <alignment horizontal="center" vertical="center"/>
    </xf>
    <xf numFmtId="164" fontId="5" fillId="0" borderId="10" xfId="28" applyNumberFormat="1" applyFont="1" applyBorder="1" applyAlignment="1">
      <alignment horizontal="left"/>
    </xf>
    <xf numFmtId="164" fontId="5" fillId="0" borderId="11" xfId="28" applyNumberFormat="1" applyFont="1" applyBorder="1" applyAlignment="1">
      <alignment horizontal="left"/>
    </xf>
    <xf numFmtId="164" fontId="5" fillId="0" borderId="12" xfId="28" applyNumberFormat="1" applyFont="1" applyBorder="1" applyAlignment="1">
      <alignment horizontal="left"/>
    </xf>
    <xf numFmtId="0" fontId="8" fillId="0" borderId="0" xfId="41" applyNumberFormat="1" applyFont="1"/>
    <xf numFmtId="164" fontId="8" fillId="0" borderId="24" xfId="28" applyNumberFormat="1" applyFont="1" applyBorder="1" applyAlignment="1">
      <alignment horizontal="center" vertical="center" wrapText="1"/>
    </xf>
    <xf numFmtId="0" fontId="8" fillId="0" borderId="20" xfId="41" applyNumberFormat="1" applyFont="1" applyBorder="1" applyAlignment="1">
      <alignment horizontal="center" vertical="center" wrapText="1"/>
    </xf>
    <xf numFmtId="164" fontId="8" fillId="0" borderId="25" xfId="28" applyNumberFormat="1" applyFont="1" applyBorder="1" applyAlignment="1">
      <alignment vertical="center" wrapText="1"/>
    </xf>
    <xf numFmtId="164" fontId="5" fillId="0" borderId="25" xfId="28" applyNumberFormat="1" applyFont="1" applyBorder="1" applyAlignment="1">
      <alignment vertical="center" wrapText="1"/>
    </xf>
    <xf numFmtId="164" fontId="8" fillId="0" borderId="25" xfId="28" applyNumberFormat="1" applyFont="1" applyBorder="1" applyAlignment="1">
      <alignment horizontal="left" vertical="center" wrapText="1"/>
    </xf>
    <xf numFmtId="164" fontId="5" fillId="0" borderId="25" xfId="28" applyNumberFormat="1" applyFont="1" applyBorder="1" applyAlignment="1">
      <alignment horizontal="left" vertical="center" wrapText="1"/>
    </xf>
    <xf numFmtId="164" fontId="8" fillId="0" borderId="25" xfId="28" applyNumberFormat="1" applyFont="1" applyBorder="1" applyAlignment="1">
      <alignment horizontal="center" vertical="center" wrapText="1"/>
    </xf>
    <xf numFmtId="164" fontId="8" fillId="0" borderId="25" xfId="28" applyNumberFormat="1" applyFont="1" applyBorder="1" applyAlignment="1">
      <alignment horizontal="left" vertical="center"/>
    </xf>
    <xf numFmtId="164" fontId="5" fillId="0" borderId="25" xfId="28" applyNumberFormat="1" applyFont="1" applyBorder="1" applyAlignment="1">
      <alignment horizontal="right" vertical="center"/>
    </xf>
    <xf numFmtId="164" fontId="8" fillId="0" borderId="27" xfId="28" applyNumberFormat="1" applyFont="1" applyBorder="1" applyAlignment="1">
      <alignment horizontal="right" vertical="center"/>
    </xf>
    <xf numFmtId="164" fontId="8" fillId="0" borderId="25" xfId="28" applyNumberFormat="1" applyFont="1" applyBorder="1" applyAlignment="1">
      <alignment horizontal="right" vertical="center"/>
    </xf>
    <xf numFmtId="164" fontId="8" fillId="0" borderId="25" xfId="28" applyNumberFormat="1" applyFont="1" applyBorder="1" applyAlignment="1">
      <alignment horizontal="right" vertical="center" wrapText="1"/>
    </xf>
    <xf numFmtId="164" fontId="5" fillId="0" borderId="25" xfId="28" applyNumberFormat="1" applyFont="1" applyBorder="1" applyAlignment="1">
      <alignment horizontal="right" vertical="center" wrapText="1"/>
    </xf>
    <xf numFmtId="164" fontId="5" fillId="0" borderId="27" xfId="28" applyNumberFormat="1" applyFont="1" applyBorder="1" applyAlignment="1">
      <alignment horizontal="right" vertical="center"/>
    </xf>
    <xf numFmtId="164" fontId="8" fillId="0" borderId="27" xfId="28" applyNumberFormat="1" applyFont="1" applyBorder="1" applyAlignment="1">
      <alignment horizontal="right" vertical="center" wrapText="1"/>
    </xf>
    <xf numFmtId="0" fontId="38" fillId="0" borderId="0" xfId="41" applyNumberFormat="1" applyFont="1" applyBorder="1" applyAlignment="1">
      <alignment horizontal="left" vertical="center" wrapText="1"/>
    </xf>
    <xf numFmtId="164" fontId="8" fillId="0" borderId="10" xfId="28" applyNumberFormat="1" applyFont="1" applyBorder="1" applyAlignment="1">
      <alignment horizontal="left" vertical="center" wrapText="1"/>
    </xf>
    <xf numFmtId="164" fontId="38" fillId="0" borderId="25" xfId="28" applyNumberFormat="1" applyFont="1" applyBorder="1" applyAlignment="1">
      <alignment vertical="center" wrapText="1"/>
    </xf>
    <xf numFmtId="164" fontId="5" fillId="0" borderId="25" xfId="28" applyNumberFormat="1" applyFont="1" applyBorder="1" applyAlignment="1">
      <alignment horizontal="left" vertical="center"/>
    </xf>
    <xf numFmtId="164" fontId="38" fillId="0" borderId="25" xfId="28" applyNumberFormat="1" applyFont="1" applyBorder="1" applyAlignment="1">
      <alignment horizontal="left" vertical="center" wrapText="1"/>
    </xf>
    <xf numFmtId="3" fontId="5" fillId="0" borderId="11" xfId="41" applyNumberFormat="1" applyFont="1" applyBorder="1" applyAlignment="1">
      <alignment horizontal="right" vertical="center" wrapText="1"/>
    </xf>
    <xf numFmtId="164" fontId="38" fillId="0" borderId="27" xfId="28" applyNumberFormat="1" applyFont="1" applyBorder="1" applyAlignment="1">
      <alignment horizontal="left" vertical="center" wrapText="1"/>
    </xf>
    <xf numFmtId="3" fontId="5" fillId="0" borderId="22" xfId="41" applyNumberFormat="1" applyFont="1" applyBorder="1" applyAlignment="1">
      <alignment horizontal="right" vertical="center" wrapText="1"/>
    </xf>
    <xf numFmtId="164" fontId="8" fillId="0" borderId="27" xfId="28" applyNumberFormat="1" applyFont="1" applyBorder="1" applyAlignment="1">
      <alignment horizontal="justify" vertical="center"/>
    </xf>
    <xf numFmtId="164" fontId="5" fillId="0" borderId="25" xfId="28" applyNumberFormat="1" applyFont="1" applyBorder="1" applyAlignment="1">
      <alignment horizontal="left" vertical="center" wrapText="1" indent="1"/>
    </xf>
    <xf numFmtId="0" fontId="3" fillId="0" borderId="0" xfId="41" applyFont="1"/>
    <xf numFmtId="0" fontId="11" fillId="0" borderId="0" xfId="41" applyFont="1"/>
    <xf numFmtId="0" fontId="12" fillId="0" borderId="0" xfId="41" applyFont="1" applyAlignment="1">
      <alignment horizontal="center"/>
    </xf>
    <xf numFmtId="0" fontId="8" fillId="0" borderId="0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/>
    </xf>
    <xf numFmtId="164" fontId="14" fillId="0" borderId="11" xfId="28" applyNumberFormat="1" applyFont="1" applyBorder="1" applyAlignment="1">
      <alignment horizontal="center" vertical="center" wrapText="1"/>
    </xf>
    <xf numFmtId="164" fontId="14" fillId="0" borderId="11" xfId="28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164" fontId="14" fillId="0" borderId="11" xfId="2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 indent="2"/>
    </xf>
    <xf numFmtId="0" fontId="11" fillId="0" borderId="0" xfId="41" applyNumberFormat="1" applyFont="1"/>
    <xf numFmtId="0" fontId="11" fillId="0" borderId="0" xfId="41" applyNumberFormat="1" applyFont="1" applyAlignment="1">
      <alignment horizontal="left" indent="1"/>
    </xf>
    <xf numFmtId="0" fontId="3" fillId="0" borderId="0" xfId="41" applyNumberFormat="1" applyFont="1" applyAlignment="1"/>
    <xf numFmtId="0" fontId="3" fillId="0" borderId="0" xfId="41" applyNumberFormat="1" applyFont="1"/>
    <xf numFmtId="0" fontId="11" fillId="0" borderId="29" xfId="41" applyFont="1" applyBorder="1" applyAlignment="1">
      <alignment horizontal="center" vertical="center"/>
    </xf>
    <xf numFmtId="0" fontId="11" fillId="0" borderId="29" xfId="41" applyNumberFormat="1" applyFont="1" applyBorder="1" applyAlignment="1">
      <alignment horizontal="center" vertical="center"/>
    </xf>
    <xf numFmtId="0" fontId="11" fillId="0" borderId="29" xfId="41" applyNumberFormat="1" applyFont="1" applyBorder="1" applyAlignment="1">
      <alignment horizontal="center" vertical="center" wrapText="1"/>
    </xf>
    <xf numFmtId="0" fontId="3" fillId="0" borderId="29" xfId="41" applyNumberFormat="1" applyFont="1" applyBorder="1"/>
    <xf numFmtId="0" fontId="3" fillId="0" borderId="10" xfId="41" applyNumberFormat="1" applyFont="1" applyBorder="1"/>
    <xf numFmtId="0" fontId="3" fillId="0" borderId="11" xfId="41" applyNumberFormat="1" applyFont="1" applyBorder="1"/>
    <xf numFmtId="0" fontId="3" fillId="0" borderId="31" xfId="41" applyNumberFormat="1" applyFont="1" applyBorder="1"/>
    <xf numFmtId="0" fontId="3" fillId="0" borderId="22" xfId="41" applyFont="1" applyBorder="1"/>
    <xf numFmtId="0" fontId="3" fillId="0" borderId="30" xfId="41" applyFont="1" applyBorder="1"/>
    <xf numFmtId="0" fontId="10" fillId="0" borderId="0" xfId="41" applyNumberFormat="1" applyFont="1" applyAlignment="1">
      <alignment horizontal="center"/>
    </xf>
    <xf numFmtId="0" fontId="11" fillId="0" borderId="0" xfId="41" applyNumberFormat="1" applyFont="1" applyAlignment="1">
      <alignment horizontal="center"/>
    </xf>
    <xf numFmtId="0" fontId="10" fillId="0" borderId="34" xfId="0" applyNumberFormat="1" applyFont="1" applyBorder="1" applyAlignment="1">
      <alignment horizontal="center"/>
    </xf>
    <xf numFmtId="164" fontId="8" fillId="0" borderId="20" xfId="28" applyNumberFormat="1" applyFont="1" applyFill="1" applyBorder="1" applyAlignment="1">
      <alignment horizontal="center" vertical="center"/>
    </xf>
    <xf numFmtId="164" fontId="8" fillId="0" borderId="10" xfId="28" applyNumberFormat="1" applyFont="1" applyBorder="1" applyAlignment="1">
      <alignment vertical="center" wrapText="1"/>
    </xf>
    <xf numFmtId="164" fontId="39" fillId="0" borderId="11" xfId="28" applyNumberFormat="1" applyFont="1" applyBorder="1" applyAlignment="1">
      <alignment vertical="center" wrapText="1"/>
    </xf>
    <xf numFmtId="164" fontId="8" fillId="0" borderId="11" xfId="28" applyNumberFormat="1" applyFont="1" applyBorder="1" applyAlignment="1">
      <alignment vertical="center" wrapText="1"/>
    </xf>
    <xf numFmtId="164" fontId="5" fillId="0" borderId="11" xfId="28" applyNumberFormat="1" applyFont="1" applyBorder="1" applyAlignment="1">
      <alignment horizontal="left" vertical="center" wrapText="1" indent="2"/>
    </xf>
    <xf numFmtId="164" fontId="5" fillId="0" borderId="11" xfId="28" applyNumberFormat="1" applyFont="1" applyBorder="1" applyAlignment="1">
      <alignment vertical="center" wrapText="1"/>
    </xf>
    <xf numFmtId="164" fontId="8" fillId="0" borderId="12" xfId="28" applyNumberFormat="1" applyFont="1" applyBorder="1" applyAlignment="1">
      <alignment horizontal="left" vertical="center" wrapText="1" indent="2"/>
    </xf>
    <xf numFmtId="0" fontId="2" fillId="24" borderId="35" xfId="0" applyNumberFormat="1" applyFont="1" applyFill="1" applyBorder="1" applyAlignment="1">
      <alignment horizontal="center" vertical="top" wrapText="1"/>
    </xf>
    <xf numFmtId="0" fontId="14" fillId="24" borderId="10" xfId="0" applyNumberFormat="1" applyFont="1" applyFill="1" applyBorder="1" applyAlignment="1">
      <alignment horizontal="justify" vertical="center" wrapText="1"/>
    </xf>
    <xf numFmtId="0" fontId="5" fillId="24" borderId="11" xfId="0" applyNumberFormat="1" applyFont="1" applyFill="1" applyBorder="1" applyAlignment="1">
      <alignment horizontal="justify" vertical="center" wrapText="1"/>
    </xf>
    <xf numFmtId="0" fontId="14" fillId="24" borderId="12" xfId="0" applyNumberFormat="1" applyFont="1" applyFill="1" applyBorder="1" applyAlignment="1">
      <alignment horizontal="justify" vertical="center" wrapText="1"/>
    </xf>
    <xf numFmtId="0" fontId="14" fillId="24" borderId="22" xfId="0" applyNumberFormat="1" applyFont="1" applyFill="1" applyBorder="1" applyAlignment="1">
      <alignment horizontal="justify" vertical="center" wrapText="1"/>
    </xf>
    <xf numFmtId="164" fontId="8" fillId="24" borderId="36" xfId="28" applyNumberFormat="1" applyFont="1" applyFill="1" applyBorder="1" applyAlignment="1">
      <alignment horizontal="justify" vertical="center" wrapText="1"/>
    </xf>
    <xf numFmtId="164" fontId="8" fillId="24" borderId="0" xfId="28" applyNumberFormat="1" applyFont="1" applyFill="1" applyBorder="1" applyAlignment="1">
      <alignment horizontal="justify" vertical="center" wrapText="1"/>
    </xf>
    <xf numFmtId="14" fontId="8" fillId="0" borderId="30" xfId="0" applyNumberFormat="1" applyFont="1" applyBorder="1" applyAlignment="1">
      <alignment horizontal="center" vertical="center"/>
    </xf>
    <xf numFmtId="0" fontId="9" fillId="0" borderId="0" xfId="41" applyNumberFormat="1" applyFont="1" applyBorder="1" applyAlignment="1">
      <alignment horizontal="left" vertical="center" wrapText="1"/>
    </xf>
    <xf numFmtId="0" fontId="5" fillId="0" borderId="0" xfId="41" applyNumberFormat="1" applyFont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/>
    </xf>
    <xf numFmtId="0" fontId="42" fillId="0" borderId="2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NumberFormat="1" applyFont="1" applyFill="1" applyBorder="1"/>
    <xf numFmtId="0" fontId="11" fillId="0" borderId="11" xfId="0" applyFont="1" applyFill="1" applyBorder="1" applyAlignment="1">
      <alignment horizontal="center"/>
    </xf>
    <xf numFmtId="0" fontId="42" fillId="0" borderId="11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1" fillId="0" borderId="0" xfId="0" applyNumberFormat="1" applyFont="1" applyFill="1"/>
    <xf numFmtId="37" fontId="43" fillId="0" borderId="0" xfId="42" applyNumberFormat="1" applyFont="1" applyFill="1" applyBorder="1" applyAlignment="1">
      <alignment horizontal="center" vertical="center" wrapText="1"/>
    </xf>
    <xf numFmtId="0" fontId="44" fillId="0" borderId="0" xfId="42" applyFont="1"/>
    <xf numFmtId="37" fontId="44" fillId="0" borderId="0" xfId="42" applyNumberFormat="1" applyFont="1"/>
    <xf numFmtId="0" fontId="12" fillId="0" borderId="0" xfId="0" applyFont="1" applyFill="1" applyAlignment="1">
      <alignment horizontal="center"/>
    </xf>
    <xf numFmtId="164" fontId="8" fillId="0" borderId="38" xfId="28" applyNumberFormat="1" applyFont="1" applyBorder="1" applyAlignment="1">
      <alignment horizontal="right" vertical="center"/>
    </xf>
    <xf numFmtId="164" fontId="5" fillId="0" borderId="22" xfId="28" applyNumberFormat="1" applyFont="1" applyBorder="1" applyAlignment="1">
      <alignment horizontal="right" vertical="center"/>
    </xf>
    <xf numFmtId="164" fontId="5" fillId="0" borderId="11" xfId="28" applyNumberFormat="1" applyFont="1" applyBorder="1" applyAlignment="1">
      <alignment horizontal="right" vertical="center"/>
    </xf>
    <xf numFmtId="164" fontId="8" fillId="0" borderId="39" xfId="28" applyNumberFormat="1" applyFont="1" applyBorder="1" applyAlignment="1">
      <alignment horizontal="right" vertical="center" wrapText="1"/>
    </xf>
    <xf numFmtId="164" fontId="8" fillId="0" borderId="22" xfId="28" applyNumberFormat="1" applyFont="1" applyBorder="1" applyAlignment="1">
      <alignment horizontal="left" vertical="center" wrapText="1"/>
    </xf>
    <xf numFmtId="0" fontId="8" fillId="0" borderId="0" xfId="41" applyNumberFormat="1" applyFont="1" applyBorder="1" applyAlignment="1">
      <alignment horizontal="left" vertical="center" wrapText="1"/>
    </xf>
    <xf numFmtId="164" fontId="5" fillId="24" borderId="11" xfId="28" applyNumberFormat="1" applyFont="1" applyFill="1" applyBorder="1" applyAlignment="1">
      <alignment horizontal="left" vertical="center" wrapText="1"/>
    </xf>
    <xf numFmtId="164" fontId="38" fillId="0" borderId="11" xfId="28" applyNumberFormat="1" applyFont="1" applyBorder="1" applyAlignment="1">
      <alignment horizontal="left" vertical="center" wrapText="1"/>
    </xf>
    <xf numFmtId="164" fontId="8" fillId="0" borderId="11" xfId="28" applyNumberFormat="1" applyFont="1" applyBorder="1" applyAlignment="1">
      <alignment horizontal="left" vertical="center" wrapText="1" indent="1"/>
    </xf>
    <xf numFmtId="164" fontId="8" fillId="0" borderId="11" xfId="28" applyNumberFormat="1" applyFont="1" applyBorder="1" applyAlignment="1">
      <alignment horizontal="center" vertical="center" wrapText="1"/>
    </xf>
    <xf numFmtId="164" fontId="8" fillId="0" borderId="27" xfId="28" applyNumberFormat="1" applyFont="1" applyBorder="1" applyAlignment="1">
      <alignment horizontal="left" vertical="center" wrapText="1"/>
    </xf>
    <xf numFmtId="0" fontId="36" fillId="0" borderId="0" xfId="0" applyNumberFormat="1" applyFont="1" applyFill="1" applyAlignment="1"/>
    <xf numFmtId="37" fontId="45" fillId="0" borderId="20" xfId="40" applyNumberFormat="1" applyFont="1" applyBorder="1" applyAlignment="1">
      <alignment vertical="center" wrapText="1"/>
    </xf>
    <xf numFmtId="37" fontId="45" fillId="0" borderId="20" xfId="42" applyNumberFormat="1" applyFont="1" applyBorder="1" applyAlignment="1">
      <alignment horizontal="center" vertical="center" wrapText="1"/>
    </xf>
    <xf numFmtId="37" fontId="45" fillId="0" borderId="10" xfId="40" applyNumberFormat="1" applyFont="1" applyBorder="1" applyAlignment="1">
      <alignment vertical="center" wrapText="1"/>
    </xf>
    <xf numFmtId="164" fontId="46" fillId="0" borderId="10" xfId="28" applyNumberFormat="1" applyFont="1" applyBorder="1" applyAlignment="1">
      <alignment vertical="center" wrapText="1"/>
    </xf>
    <xf numFmtId="37" fontId="46" fillId="0" borderId="10" xfId="40" applyNumberFormat="1" applyFont="1" applyBorder="1" applyAlignment="1">
      <alignment vertical="center" wrapText="1"/>
    </xf>
    <xf numFmtId="37" fontId="46" fillId="0" borderId="11" xfId="40" applyNumberFormat="1" applyFont="1" applyBorder="1" applyAlignment="1">
      <alignment vertical="center" wrapText="1"/>
    </xf>
    <xf numFmtId="164" fontId="46" fillId="0" borderId="11" xfId="28" applyNumberFormat="1" applyFont="1" applyBorder="1" applyAlignment="1">
      <alignment vertical="center" wrapText="1"/>
    </xf>
    <xf numFmtId="37" fontId="46" fillId="0" borderId="11" xfId="42" applyNumberFormat="1" applyFont="1" applyBorder="1" applyAlignment="1">
      <alignment vertical="center" wrapText="1"/>
    </xf>
    <xf numFmtId="37" fontId="45" fillId="0" borderId="11" xfId="40" applyNumberFormat="1" applyFont="1" applyBorder="1" applyAlignment="1">
      <alignment vertical="center" wrapText="1"/>
    </xf>
    <xf numFmtId="164" fontId="45" fillId="0" borderId="11" xfId="28" applyNumberFormat="1" applyFont="1" applyBorder="1" applyAlignment="1">
      <alignment vertical="center" wrapText="1"/>
    </xf>
    <xf numFmtId="37" fontId="46" fillId="0" borderId="12" xfId="40" applyNumberFormat="1" applyFont="1" applyBorder="1" applyAlignment="1">
      <alignment vertical="center" wrapText="1"/>
    </xf>
    <xf numFmtId="164" fontId="45" fillId="0" borderId="12" xfId="28" applyNumberFormat="1" applyFont="1" applyBorder="1" applyAlignment="1">
      <alignment vertical="center" wrapText="1"/>
    </xf>
    <xf numFmtId="37" fontId="45" fillId="0" borderId="12" xfId="40" applyNumberFormat="1" applyFont="1" applyBorder="1" applyAlignment="1">
      <alignment vertical="center" wrapText="1"/>
    </xf>
    <xf numFmtId="37" fontId="46" fillId="0" borderId="0" xfId="40" applyNumberFormat="1" applyFont="1" applyBorder="1" applyAlignment="1">
      <alignment vertical="center" wrapText="1"/>
    </xf>
    <xf numFmtId="164" fontId="45" fillId="0" borderId="0" xfId="28" applyNumberFormat="1" applyFont="1" applyBorder="1" applyAlignment="1">
      <alignment vertical="center" wrapText="1"/>
    </xf>
    <xf numFmtId="37" fontId="45" fillId="0" borderId="0" xfId="40" applyNumberFormat="1" applyFont="1" applyBorder="1" applyAlignment="1">
      <alignment vertical="center" wrapText="1"/>
    </xf>
    <xf numFmtId="0" fontId="11" fillId="0" borderId="0" xfId="0" applyNumberFormat="1" applyFont="1" applyFill="1" applyBorder="1" applyAlignment="1"/>
    <xf numFmtId="164" fontId="11" fillId="0" borderId="11" xfId="30" applyNumberFormat="1" applyFont="1" applyFill="1" applyBorder="1"/>
    <xf numFmtId="164" fontId="3" fillId="0" borderId="11" xfId="30" applyNumberFormat="1" applyFont="1" applyFill="1" applyBorder="1"/>
    <xf numFmtId="164" fontId="11" fillId="0" borderId="11" xfId="30" applyNumberFormat="1" applyFont="1" applyFill="1" applyBorder="1" applyAlignment="1"/>
    <xf numFmtId="164" fontId="3" fillId="0" borderId="11" xfId="30" applyNumberFormat="1" applyFont="1" applyFill="1" applyBorder="1" applyAlignment="1"/>
    <xf numFmtId="164" fontId="8" fillId="0" borderId="11" xfId="30" applyNumberFormat="1" applyFont="1" applyFill="1" applyBorder="1" applyAlignment="1"/>
    <xf numFmtId="164" fontId="8" fillId="0" borderId="11" xfId="30" applyNumberFormat="1" applyFont="1" applyFill="1" applyBorder="1"/>
    <xf numFmtId="0" fontId="3" fillId="0" borderId="0" xfId="0" applyNumberFormat="1" applyFont="1" applyFill="1"/>
    <xf numFmtId="0" fontId="38" fillId="0" borderId="11" xfId="41" applyNumberFormat="1" applyFont="1" applyBorder="1" applyAlignment="1">
      <alignment vertical="center" wrapText="1"/>
    </xf>
    <xf numFmtId="0" fontId="38" fillId="0" borderId="12" xfId="41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29" xfId="0" applyNumberFormat="1" applyFont="1" applyBorder="1" applyAlignment="1">
      <alignment horizontal="center" vertical="center"/>
    </xf>
    <xf numFmtId="0" fontId="5" fillId="0" borderId="26" xfId="41" applyNumberFormat="1" applyFont="1" applyBorder="1" applyAlignment="1">
      <alignment horizontal="left" vertical="center"/>
    </xf>
    <xf numFmtId="0" fontId="5" fillId="0" borderId="25" xfId="41" applyNumberFormat="1" applyFont="1" applyBorder="1" applyAlignment="1">
      <alignment horizontal="left" vertical="center"/>
    </xf>
    <xf numFmtId="0" fontId="38" fillId="0" borderId="26" xfId="41" applyNumberFormat="1" applyFont="1" applyBorder="1" applyAlignment="1">
      <alignment horizontal="left" vertical="center" wrapText="1"/>
    </xf>
    <xf numFmtId="0" fontId="38" fillId="0" borderId="25" xfId="41" applyNumberFormat="1" applyFont="1" applyBorder="1" applyAlignment="1">
      <alignment horizontal="left" vertical="center" wrapText="1"/>
    </xf>
    <xf numFmtId="0" fontId="38" fillId="0" borderId="28" xfId="41" applyNumberFormat="1" applyFont="1" applyBorder="1" applyAlignment="1">
      <alignment horizontal="left" vertical="center" wrapText="1"/>
    </xf>
    <xf numFmtId="0" fontId="11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8" fillId="0" borderId="11" xfId="41" applyFont="1" applyBorder="1" applyAlignment="1">
      <alignment horizontal="center" vertical="center" wrapText="1"/>
    </xf>
    <xf numFmtId="0" fontId="2" fillId="24" borderId="30" xfId="0" applyFont="1" applyFill="1" applyBorder="1" applyAlignment="1">
      <alignment horizontal="center" vertical="top" wrapText="1"/>
    </xf>
    <xf numFmtId="0" fontId="2" fillId="24" borderId="29" xfId="0" applyNumberFormat="1" applyFont="1" applyFill="1" applyBorder="1" applyAlignment="1">
      <alignment horizontal="center" vertical="top" wrapText="1"/>
    </xf>
    <xf numFmtId="0" fontId="47" fillId="0" borderId="0" xfId="0" applyFont="1"/>
    <xf numFmtId="0" fontId="40" fillId="0" borderId="0" xfId="0" applyFont="1"/>
    <xf numFmtId="0" fontId="2" fillId="0" borderId="0" xfId="0" applyFont="1"/>
    <xf numFmtId="164" fontId="14" fillId="24" borderId="10" xfId="28" applyNumberFormat="1" applyFont="1" applyFill="1" applyBorder="1" applyAlignment="1">
      <alignment vertical="center"/>
    </xf>
    <xf numFmtId="164" fontId="8" fillId="24" borderId="10" xfId="28" applyNumberFormat="1" applyFont="1" applyFill="1" applyBorder="1" applyAlignment="1">
      <alignment vertical="center"/>
    </xf>
    <xf numFmtId="164" fontId="47" fillId="0" borderId="0" xfId="0" applyNumberFormat="1" applyFont="1"/>
    <xf numFmtId="164" fontId="48" fillId="24" borderId="11" xfId="28" applyNumberFormat="1" applyFont="1" applyFill="1" applyBorder="1" applyAlignment="1">
      <alignment vertical="center"/>
    </xf>
    <xf numFmtId="164" fontId="5" fillId="24" borderId="11" xfId="28" applyNumberFormat="1" applyFont="1" applyFill="1" applyBorder="1" applyAlignment="1">
      <alignment vertical="center"/>
    </xf>
    <xf numFmtId="164" fontId="14" fillId="24" borderId="12" xfId="28" applyNumberFormat="1" applyFont="1" applyFill="1" applyBorder="1" applyAlignment="1">
      <alignment vertical="center"/>
    </xf>
    <xf numFmtId="164" fontId="8" fillId="24" borderId="12" xfId="28" applyNumberFormat="1" applyFont="1" applyFill="1" applyBorder="1" applyAlignment="1">
      <alignment vertical="center"/>
    </xf>
    <xf numFmtId="164" fontId="40" fillId="0" borderId="0" xfId="0" applyNumberFormat="1" applyFont="1"/>
    <xf numFmtId="164" fontId="14" fillId="24" borderId="22" xfId="28" applyNumberFormat="1" applyFont="1" applyFill="1" applyBorder="1" applyAlignment="1">
      <alignment vertical="center"/>
    </xf>
    <xf numFmtId="0" fontId="14" fillId="24" borderId="0" xfId="0" applyFont="1" applyFill="1" applyBorder="1" applyAlignment="1">
      <alignment horizontal="justify" vertical="center" wrapText="1"/>
    </xf>
    <xf numFmtId="164" fontId="8" fillId="24" borderId="0" xfId="28" applyNumberFormat="1" applyFont="1" applyFill="1" applyBorder="1" applyAlignment="1">
      <alignment vertical="center"/>
    </xf>
    <xf numFmtId="0" fontId="48" fillId="0" borderId="0" xfId="0" applyFont="1"/>
    <xf numFmtId="164" fontId="11" fillId="0" borderId="0" xfId="0" applyNumberFormat="1" applyFont="1"/>
    <xf numFmtId="0" fontId="36" fillId="0" borderId="0" xfId="0" applyFont="1" applyFill="1" applyAlignment="1"/>
    <xf numFmtId="0" fontId="36" fillId="0" borderId="0" xfId="0" applyFont="1" applyFill="1" applyAlignment="1">
      <alignment horizontal="center"/>
    </xf>
    <xf numFmtId="0" fontId="8" fillId="0" borderId="0" xfId="0" applyFont="1"/>
    <xf numFmtId="164" fontId="11" fillId="0" borderId="22" xfId="0" applyNumberFormat="1" applyFont="1" applyFill="1" applyBorder="1"/>
    <xf numFmtId="164" fontId="8" fillId="0" borderId="0" xfId="0" applyNumberFormat="1" applyFont="1"/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/>
    <xf numFmtId="164" fontId="5" fillId="0" borderId="12" xfId="30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/>
    <xf numFmtId="0" fontId="3" fillId="0" borderId="0" xfId="41" applyFont="1" applyAlignment="1"/>
    <xf numFmtId="0" fontId="3" fillId="0" borderId="0" xfId="41" applyFont="1" applyAlignment="1">
      <alignment wrapText="1"/>
    </xf>
    <xf numFmtId="0" fontId="11" fillId="0" borderId="0" xfId="41" applyFont="1" applyAlignment="1">
      <alignment horizontal="center" vertical="center"/>
    </xf>
    <xf numFmtId="0" fontId="11" fillId="0" borderId="30" xfId="41" applyFont="1" applyBorder="1" applyAlignment="1">
      <alignment horizontal="center" vertical="center"/>
    </xf>
    <xf numFmtId="14" fontId="11" fillId="0" borderId="30" xfId="41" applyNumberFormat="1" applyFont="1" applyBorder="1" applyAlignment="1">
      <alignment horizontal="center" vertical="center"/>
    </xf>
    <xf numFmtId="0" fontId="3" fillId="0" borderId="29" xfId="41" applyFont="1" applyBorder="1" applyAlignment="1">
      <alignment horizontal="center"/>
    </xf>
    <xf numFmtId="164" fontId="3" fillId="0" borderId="29" xfId="30" applyNumberFormat="1" applyFont="1" applyBorder="1"/>
    <xf numFmtId="0" fontId="3" fillId="0" borderId="10" xfId="41" applyFont="1" applyBorder="1" applyAlignment="1">
      <alignment horizontal="center"/>
    </xf>
    <xf numFmtId="164" fontId="3" fillId="0" borderId="10" xfId="30" applyNumberFormat="1" applyFont="1" applyBorder="1"/>
    <xf numFmtId="0" fontId="3" fillId="0" borderId="11" xfId="41" applyFont="1" applyBorder="1" applyAlignment="1">
      <alignment horizontal="center"/>
    </xf>
    <xf numFmtId="164" fontId="3" fillId="0" borderId="11" xfId="30" applyNumberFormat="1" applyFont="1" applyBorder="1"/>
    <xf numFmtId="0" fontId="3" fillId="0" borderId="12" xfId="41" applyFont="1" applyBorder="1"/>
    <xf numFmtId="164" fontId="3" fillId="0" borderId="12" xfId="30" applyNumberFormat="1" applyFont="1" applyBorder="1"/>
    <xf numFmtId="164" fontId="3" fillId="0" borderId="0" xfId="30" applyNumberFormat="1" applyFont="1"/>
    <xf numFmtId="0" fontId="3" fillId="0" borderId="31" xfId="41" applyFont="1" applyBorder="1" applyAlignment="1">
      <alignment horizontal="center"/>
    </xf>
    <xf numFmtId="164" fontId="3" fillId="0" borderId="31" xfId="30" applyNumberFormat="1" applyFont="1" applyBorder="1"/>
    <xf numFmtId="0" fontId="3" fillId="0" borderId="22" xfId="41" applyFont="1" applyBorder="1" applyAlignment="1">
      <alignment horizontal="center"/>
    </xf>
    <xf numFmtId="164" fontId="3" fillId="0" borderId="22" xfId="30" applyNumberFormat="1" applyFont="1" applyBorder="1"/>
    <xf numFmtId="0" fontId="3" fillId="0" borderId="32" xfId="41" applyFont="1" applyBorder="1" applyAlignment="1">
      <alignment horizontal="center"/>
    </xf>
    <xf numFmtId="164" fontId="3" fillId="0" borderId="33" xfId="30" applyNumberFormat="1" applyFont="1" applyBorder="1"/>
    <xf numFmtId="164" fontId="3" fillId="0" borderId="30" xfId="30" applyNumberFormat="1" applyFont="1" applyBorder="1"/>
    <xf numFmtId="0" fontId="3" fillId="0" borderId="30" xfId="41" applyFont="1" applyBorder="1" applyAlignment="1">
      <alignment horizontal="center"/>
    </xf>
    <xf numFmtId="0" fontId="10" fillId="0" borderId="0" xfId="41" applyFont="1" applyAlignment="1"/>
    <xf numFmtId="164" fontId="11" fillId="0" borderId="0" xfId="41" applyNumberFormat="1" applyFont="1"/>
    <xf numFmtId="0" fontId="8" fillId="0" borderId="0" xfId="0" applyFont="1" applyFill="1" applyBorder="1" applyAlignment="1">
      <alignment vertical="center"/>
    </xf>
    <xf numFmtId="164" fontId="8" fillId="0" borderId="0" xfId="28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0" xfId="0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Border="1" applyAlignment="1">
      <alignment vertical="center"/>
    </xf>
    <xf numFmtId="3" fontId="48" fillId="0" borderId="11" xfId="0" applyNumberFormat="1" applyFont="1" applyBorder="1" applyAlignment="1">
      <alignment horizontal="right" vertical="center" wrapText="1"/>
    </xf>
    <xf numFmtId="164" fontId="48" fillId="0" borderId="11" xfId="28" applyNumberFormat="1" applyFont="1" applyBorder="1" applyAlignment="1">
      <alignment vertical="center"/>
    </xf>
    <xf numFmtId="164" fontId="14" fillId="0" borderId="11" xfId="28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3" fontId="48" fillId="0" borderId="11" xfId="0" applyNumberFormat="1" applyFont="1" applyFill="1" applyBorder="1" applyAlignment="1">
      <alignment horizontal="right" vertical="center" wrapText="1"/>
    </xf>
    <xf numFmtId="164" fontId="48" fillId="0" borderId="11" xfId="28" applyNumberFormat="1" applyFont="1" applyFill="1" applyBorder="1" applyAlignment="1">
      <alignment horizontal="right" vertical="center" wrapText="1"/>
    </xf>
    <xf numFmtId="164" fontId="48" fillId="0" borderId="11" xfId="28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11" xfId="28" applyNumberFormat="1" applyFont="1" applyBorder="1" applyAlignment="1">
      <alignment horizontal="left" vertical="center" wrapText="1"/>
    </xf>
    <xf numFmtId="164" fontId="8" fillId="0" borderId="22" xfId="28" applyNumberFormat="1" applyFont="1" applyBorder="1"/>
    <xf numFmtId="164" fontId="14" fillId="0" borderId="11" xfId="28" applyNumberFormat="1" applyFont="1" applyBorder="1" applyAlignment="1">
      <alignment vertical="center"/>
    </xf>
    <xf numFmtId="3" fontId="49" fillId="0" borderId="11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5" fillId="0" borderId="11" xfId="28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0" xfId="28" applyNumberFormat="1" applyFont="1" applyAlignment="1">
      <alignment horizontal="center"/>
    </xf>
    <xf numFmtId="0" fontId="4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4" fontId="8" fillId="0" borderId="0" xfId="28" applyNumberFormat="1" applyFont="1" applyAlignment="1">
      <alignment horizontal="center"/>
    </xf>
    <xf numFmtId="164" fontId="5" fillId="0" borderId="0" xfId="28" applyNumberFormat="1" applyFont="1" applyAlignment="1">
      <alignment vertical="center"/>
    </xf>
    <xf numFmtId="0" fontId="8" fillId="0" borderId="0" xfId="41" applyFont="1" applyAlignment="1">
      <alignment vertical="center"/>
    </xf>
    <xf numFmtId="164" fontId="8" fillId="0" borderId="0" xfId="28" applyNumberFormat="1" applyFont="1" applyAlignment="1">
      <alignment vertical="center"/>
    </xf>
    <xf numFmtId="0" fontId="14" fillId="0" borderId="0" xfId="41" applyFont="1"/>
    <xf numFmtId="164" fontId="47" fillId="0" borderId="0" xfId="28" applyNumberFormat="1" applyFont="1" applyBorder="1" applyAlignment="1">
      <alignment vertical="center"/>
    </xf>
    <xf numFmtId="0" fontId="47" fillId="0" borderId="0" xfId="41" applyFont="1" applyBorder="1" applyAlignment="1">
      <alignment vertical="center"/>
    </xf>
    <xf numFmtId="0" fontId="5" fillId="0" borderId="0" xfId="41" applyFont="1" applyAlignment="1">
      <alignment vertical="center"/>
    </xf>
    <xf numFmtId="3" fontId="8" fillId="0" borderId="10" xfId="41" applyNumberFormat="1" applyFont="1" applyBorder="1" applyAlignment="1">
      <alignment horizontal="right" vertical="center" wrapText="1"/>
    </xf>
    <xf numFmtId="164" fontId="8" fillId="0" borderId="11" xfId="30" applyNumberFormat="1" applyFont="1" applyBorder="1" applyAlignment="1">
      <alignment horizontal="center" vertical="center" wrapText="1"/>
    </xf>
    <xf numFmtId="3" fontId="8" fillId="0" borderId="11" xfId="41" applyNumberFormat="1" applyFont="1" applyBorder="1" applyAlignment="1">
      <alignment horizontal="right" vertical="center" wrapText="1"/>
    </xf>
    <xf numFmtId="3" fontId="8" fillId="24" borderId="11" xfId="41" applyNumberFormat="1" applyFont="1" applyFill="1" applyBorder="1" applyAlignment="1">
      <alignment horizontal="right" vertical="center" wrapText="1"/>
    </xf>
    <xf numFmtId="3" fontId="5" fillId="24" borderId="11" xfId="41" applyNumberFormat="1" applyFont="1" applyFill="1" applyBorder="1" applyAlignment="1">
      <alignment horizontal="right" vertical="center" wrapText="1"/>
    </xf>
    <xf numFmtId="3" fontId="8" fillId="24" borderId="38" xfId="41" applyNumberFormat="1" applyFont="1" applyFill="1" applyBorder="1" applyAlignment="1">
      <alignment horizontal="right" vertical="center" wrapText="1"/>
    </xf>
    <xf numFmtId="3" fontId="5" fillId="24" borderId="22" xfId="41" applyNumberFormat="1" applyFont="1" applyFill="1" applyBorder="1" applyAlignment="1">
      <alignment horizontal="right" vertical="center"/>
    </xf>
    <xf numFmtId="3" fontId="5" fillId="24" borderId="11" xfId="41" applyNumberFormat="1" applyFont="1" applyFill="1" applyBorder="1" applyAlignment="1">
      <alignment horizontal="right" vertical="center"/>
    </xf>
    <xf numFmtId="3" fontId="8" fillId="24" borderId="11" xfId="41" applyNumberFormat="1" applyFont="1" applyFill="1" applyBorder="1" applyAlignment="1">
      <alignment horizontal="right" vertical="center"/>
    </xf>
    <xf numFmtId="3" fontId="5" fillId="0" borderId="0" xfId="41" applyNumberFormat="1" applyFont="1" applyAlignment="1">
      <alignment vertical="center"/>
    </xf>
    <xf numFmtId="3" fontId="8" fillId="24" borderId="22" xfId="41" applyNumberFormat="1" applyFont="1" applyFill="1" applyBorder="1" applyAlignment="1">
      <alignment horizontal="right" vertical="center"/>
    </xf>
    <xf numFmtId="0" fontId="40" fillId="0" borderId="0" xfId="41" applyFont="1" applyAlignment="1">
      <alignment vertical="center"/>
    </xf>
    <xf numFmtId="0" fontId="47" fillId="0" borderId="0" xfId="41" applyFont="1" applyAlignment="1">
      <alignment vertical="center"/>
    </xf>
    <xf numFmtId="0" fontId="8" fillId="0" borderId="22" xfId="41" applyFont="1" applyBorder="1" applyAlignment="1">
      <alignment horizontal="center" vertical="center" wrapText="1"/>
    </xf>
    <xf numFmtId="3" fontId="5" fillId="0" borderId="11" xfId="41" applyNumberFormat="1" applyFont="1" applyBorder="1" applyAlignment="1">
      <alignment horizontal="right" vertical="center"/>
    </xf>
    <xf numFmtId="3" fontId="8" fillId="24" borderId="31" xfId="41" applyNumberFormat="1" applyFont="1" applyFill="1" applyBorder="1" applyAlignment="1">
      <alignment horizontal="right" vertical="center"/>
    </xf>
    <xf numFmtId="0" fontId="5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3" fontId="5" fillId="0" borderId="11" xfId="41" applyNumberFormat="1" applyFont="1" applyBorder="1" applyAlignment="1">
      <alignment vertical="center"/>
    </xf>
    <xf numFmtId="3" fontId="38" fillId="0" borderId="11" xfId="41" applyNumberFormat="1" applyFont="1" applyBorder="1" applyAlignment="1">
      <alignment vertical="center"/>
    </xf>
    <xf numFmtId="3" fontId="8" fillId="24" borderId="11" xfId="41" applyNumberFormat="1" applyFont="1" applyFill="1" applyBorder="1" applyAlignment="1">
      <alignment vertical="center"/>
    </xf>
    <xf numFmtId="3" fontId="8" fillId="0" borderId="11" xfId="41" applyNumberFormat="1" applyFont="1" applyBorder="1" applyAlignment="1">
      <alignment horizontal="center" vertical="center" wrapText="1"/>
    </xf>
    <xf numFmtId="3" fontId="8" fillId="24" borderId="12" xfId="41" applyNumberFormat="1" applyFont="1" applyFill="1" applyBorder="1" applyAlignment="1">
      <alignment vertical="center"/>
    </xf>
    <xf numFmtId="3" fontId="8" fillId="24" borderId="22" xfId="41" applyNumberFormat="1" applyFont="1" applyFill="1" applyBorder="1" applyAlignment="1">
      <alignment vertical="center"/>
    </xf>
    <xf numFmtId="164" fontId="5" fillId="0" borderId="11" xfId="30" applyNumberFormat="1" applyFont="1" applyBorder="1" applyAlignment="1">
      <alignment horizontal="right" vertical="center"/>
    </xf>
    <xf numFmtId="164" fontId="8" fillId="24" borderId="11" xfId="30" applyNumberFormat="1" applyFont="1" applyFill="1" applyBorder="1" applyAlignment="1">
      <alignment horizontal="center" vertical="center" wrapText="1"/>
    </xf>
    <xf numFmtId="164" fontId="5" fillId="24" borderId="11" xfId="30" applyNumberFormat="1" applyFont="1" applyFill="1" applyBorder="1" applyAlignment="1">
      <alignment horizontal="right" vertical="center"/>
    </xf>
    <xf numFmtId="164" fontId="5" fillId="0" borderId="0" xfId="41" applyNumberFormat="1" applyFont="1" applyAlignment="1">
      <alignment vertical="center"/>
    </xf>
    <xf numFmtId="164" fontId="38" fillId="24" borderId="11" xfId="30" applyNumberFormat="1" applyFont="1" applyFill="1" applyBorder="1" applyAlignment="1">
      <alignment horizontal="right" vertical="center"/>
    </xf>
    <xf numFmtId="164" fontId="5" fillId="0" borderId="0" xfId="41" applyNumberFormat="1" applyFont="1"/>
    <xf numFmtId="3" fontId="5" fillId="24" borderId="12" xfId="41" applyNumberFormat="1" applyFont="1" applyFill="1" applyBorder="1" applyAlignment="1">
      <alignment horizontal="right" vertical="center"/>
    </xf>
    <xf numFmtId="164" fontId="5" fillId="24" borderId="0" xfId="30" applyNumberFormat="1" applyFont="1" applyFill="1" applyBorder="1" applyAlignment="1">
      <alignment horizontal="right" vertical="center"/>
    </xf>
    <xf numFmtId="164" fontId="8" fillId="0" borderId="11" xfId="30" applyNumberFormat="1" applyFont="1" applyBorder="1" applyAlignment="1">
      <alignment horizontal="right" vertical="center" wrapText="1"/>
    </xf>
    <xf numFmtId="164" fontId="5" fillId="0" borderId="11" xfId="30" applyNumberFormat="1" applyFont="1" applyBorder="1" applyAlignment="1">
      <alignment horizontal="right" vertical="center" wrapText="1"/>
    </xf>
    <xf numFmtId="164" fontId="8" fillId="24" borderId="12" xfId="30" applyNumberFormat="1" applyFont="1" applyFill="1" applyBorder="1" applyAlignment="1">
      <alignment horizontal="right" vertical="center" wrapText="1"/>
    </xf>
    <xf numFmtId="164" fontId="3" fillId="0" borderId="0" xfId="28" applyNumberFormat="1" applyFont="1"/>
    <xf numFmtId="164" fontId="5" fillId="0" borderId="10" xfId="28" applyNumberFormat="1" applyFont="1" applyBorder="1"/>
    <xf numFmtId="164" fontId="5" fillId="0" borderId="11" xfId="28" applyNumberFormat="1" applyFont="1" applyBorder="1"/>
    <xf numFmtId="164" fontId="8" fillId="0" borderId="11" xfId="28" applyNumberFormat="1" applyFont="1" applyBorder="1"/>
    <xf numFmtId="164" fontId="8" fillId="0" borderId="0" xfId="28" applyNumberFormat="1" applyFont="1"/>
    <xf numFmtId="164" fontId="5" fillId="24" borderId="11" xfId="28" applyNumberFormat="1" applyFont="1" applyFill="1" applyBorder="1"/>
    <xf numFmtId="164" fontId="9" fillId="0" borderId="11" xfId="28" applyNumberFormat="1" applyFont="1" applyBorder="1"/>
    <xf numFmtId="0" fontId="9" fillId="0" borderId="0" xfId="0" applyFont="1"/>
    <xf numFmtId="164" fontId="38" fillId="0" borderId="0" xfId="28" applyNumberFormat="1" applyFont="1"/>
    <xf numFmtId="164" fontId="9" fillId="0" borderId="0" xfId="0" applyNumberFormat="1" applyFont="1"/>
    <xf numFmtId="0" fontId="4" fillId="0" borderId="0" xfId="0" applyFont="1"/>
    <xf numFmtId="164" fontId="4" fillId="0" borderId="0" xfId="28" applyNumberFormat="1" applyFont="1"/>
    <xf numFmtId="0" fontId="50" fillId="0" borderId="0" xfId="0" applyFont="1" applyAlignment="1">
      <alignment horizontal="center" vertical="center"/>
    </xf>
    <xf numFmtId="164" fontId="50" fillId="0" borderId="0" xfId="28" applyNumberFormat="1" applyFont="1" applyAlignment="1">
      <alignment horizontal="center" vertical="center"/>
    </xf>
    <xf numFmtId="0" fontId="8" fillId="0" borderId="0" xfId="0" applyFont="1" applyBorder="1"/>
    <xf numFmtId="0" fontId="5" fillId="0" borderId="10" xfId="0" applyFont="1" applyBorder="1" applyAlignment="1">
      <alignment horizontal="center"/>
    </xf>
    <xf numFmtId="164" fontId="5" fillId="0" borderId="10" xfId="28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164" fontId="5" fillId="0" borderId="11" xfId="28" applyNumberFormat="1" applyFont="1" applyBorder="1" applyAlignment="1">
      <alignment horizontal="right"/>
    </xf>
    <xf numFmtId="164" fontId="51" fillId="0" borderId="37" xfId="28" applyNumberFormat="1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165" fontId="5" fillId="0" borderId="12" xfId="28" applyNumberFormat="1" applyFont="1" applyBorder="1" applyAlignment="1">
      <alignment horizontal="right"/>
    </xf>
    <xf numFmtId="0" fontId="34" fillId="0" borderId="0" xfId="0" applyFont="1" applyAlignment="1"/>
    <xf numFmtId="164" fontId="34" fillId="0" borderId="0" xfId="28" applyNumberFormat="1" applyFont="1" applyAlignment="1"/>
    <xf numFmtId="0" fontId="5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8" fillId="0" borderId="16" xfId="0" applyFont="1" applyBorder="1" applyAlignment="1">
      <alignment horizontal="left"/>
    </xf>
    <xf numFmtId="164" fontId="53" fillId="0" borderId="22" xfId="28" quotePrefix="1" applyNumberFormat="1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28" applyNumberFormat="1" applyFont="1" applyBorder="1" applyAlignment="1">
      <alignment horizontal="left"/>
    </xf>
    <xf numFmtId="3" fontId="5" fillId="0" borderId="11" xfId="0" applyNumberFormat="1" applyFont="1" applyBorder="1" applyAlignment="1">
      <alignment horizontal="right"/>
    </xf>
    <xf numFmtId="164" fontId="8" fillId="0" borderId="11" xfId="28" applyNumberFormat="1" applyFont="1" applyBorder="1" applyAlignment="1">
      <alignment horizontal="right"/>
    </xf>
    <xf numFmtId="164" fontId="5" fillId="0" borderId="12" xfId="28" applyNumberFormat="1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164" fontId="8" fillId="0" borderId="20" xfId="28" applyNumberFormat="1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8" fillId="0" borderId="12" xfId="28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24" borderId="29" xfId="0" applyNumberFormat="1" applyFont="1" applyFill="1" applyBorder="1" applyAlignment="1">
      <alignment horizontal="center" vertical="center"/>
    </xf>
    <xf numFmtId="0" fontId="8" fillId="24" borderId="35" xfId="0" applyNumberFormat="1" applyFont="1" applyFill="1" applyBorder="1" applyAlignment="1">
      <alignment horizontal="center" vertical="center"/>
    </xf>
    <xf numFmtId="0" fontId="8" fillId="24" borderId="3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11" xfId="41" applyFont="1" applyBorder="1" applyAlignment="1">
      <alignment vertical="center" wrapText="1"/>
    </xf>
    <xf numFmtId="0" fontId="5" fillId="0" borderId="11" xfId="41" applyFont="1" applyBorder="1" applyAlignment="1">
      <alignment vertical="center" wrapText="1"/>
    </xf>
    <xf numFmtId="0" fontId="47" fillId="0" borderId="40" xfId="41" applyFont="1" applyBorder="1" applyAlignment="1">
      <alignment vertical="center"/>
    </xf>
    <xf numFmtId="0" fontId="37" fillId="0" borderId="41" xfId="41" applyFont="1" applyBorder="1" applyAlignment="1">
      <alignment horizontal="center" vertical="center" wrapText="1"/>
    </xf>
    <xf numFmtId="0" fontId="37" fillId="0" borderId="24" xfId="41" applyFont="1" applyBorder="1" applyAlignment="1">
      <alignment horizontal="center" vertical="center" wrapText="1"/>
    </xf>
    <xf numFmtId="0" fontId="8" fillId="0" borderId="10" xfId="41" applyNumberFormat="1" applyFont="1" applyBorder="1" applyAlignment="1">
      <alignment horizontal="left" vertical="center" wrapText="1"/>
    </xf>
    <xf numFmtId="0" fontId="8" fillId="0" borderId="26" xfId="41" applyNumberFormat="1" applyFont="1" applyBorder="1" applyAlignment="1">
      <alignment horizontal="left" vertical="center"/>
    </xf>
    <xf numFmtId="0" fontId="8" fillId="0" borderId="25" xfId="41" applyNumberFormat="1" applyFont="1" applyBorder="1" applyAlignment="1">
      <alignment horizontal="left" vertical="center"/>
    </xf>
    <xf numFmtId="0" fontId="5" fillId="0" borderId="26" xfId="41" applyFont="1" applyBorder="1" applyAlignment="1">
      <alignment vertical="center" wrapText="1"/>
    </xf>
    <xf numFmtId="0" fontId="5" fillId="0" borderId="25" xfId="41" applyFont="1" applyBorder="1" applyAlignment="1">
      <alignment vertical="center" wrapText="1"/>
    </xf>
    <xf numFmtId="0" fontId="8" fillId="0" borderId="26" xfId="41" applyNumberFormat="1" applyFont="1" applyBorder="1" applyAlignment="1">
      <alignment vertical="center" wrapText="1"/>
    </xf>
    <xf numFmtId="0" fontId="8" fillId="0" borderId="25" xfId="41" applyNumberFormat="1" applyFont="1" applyBorder="1" applyAlignment="1">
      <alignment vertical="center" wrapText="1"/>
    </xf>
    <xf numFmtId="0" fontId="8" fillId="0" borderId="26" xfId="41" applyNumberFormat="1" applyFont="1" applyBorder="1" applyAlignment="1">
      <alignment horizontal="center" vertical="center" wrapText="1"/>
    </xf>
    <xf numFmtId="0" fontId="8" fillId="0" borderId="25" xfId="41" applyNumberFormat="1" applyFont="1" applyBorder="1" applyAlignment="1">
      <alignment horizontal="center" vertical="center" wrapText="1"/>
    </xf>
    <xf numFmtId="0" fontId="8" fillId="0" borderId="26" xfId="41" applyNumberFormat="1" applyFont="1" applyBorder="1" applyAlignment="1">
      <alignment horizontal="left" vertical="center" wrapText="1"/>
    </xf>
    <xf numFmtId="0" fontId="8" fillId="0" borderId="25" xfId="41" applyNumberFormat="1" applyFont="1" applyBorder="1" applyAlignment="1">
      <alignment horizontal="left" vertical="center" wrapText="1"/>
    </xf>
    <xf numFmtId="0" fontId="5" fillId="0" borderId="26" xfId="41" applyNumberFormat="1" applyFont="1" applyBorder="1" applyAlignment="1">
      <alignment vertical="center" wrapText="1"/>
    </xf>
    <xf numFmtId="0" fontId="5" fillId="0" borderId="25" xfId="41" applyNumberFormat="1" applyFont="1" applyBorder="1" applyAlignment="1">
      <alignment vertical="center" wrapText="1"/>
    </xf>
    <xf numFmtId="0" fontId="5" fillId="0" borderId="26" xfId="41" applyNumberFormat="1" applyFont="1" applyBorder="1" applyAlignment="1">
      <alignment horizontal="left" vertical="center" wrapText="1"/>
    </xf>
    <xf numFmtId="0" fontId="5" fillId="0" borderId="25" xfId="41" applyNumberFormat="1" applyFont="1" applyBorder="1" applyAlignment="1">
      <alignment horizontal="left" vertical="center" wrapText="1"/>
    </xf>
    <xf numFmtId="0" fontId="5" fillId="0" borderId="26" xfId="41" applyNumberFormat="1" applyFont="1" applyBorder="1" applyAlignment="1">
      <alignment horizontal="left" vertical="center"/>
    </xf>
    <xf numFmtId="0" fontId="5" fillId="0" borderId="25" xfId="41" applyNumberFormat="1" applyFont="1" applyBorder="1" applyAlignment="1">
      <alignment horizontal="left" vertical="center"/>
    </xf>
    <xf numFmtId="0" fontId="8" fillId="0" borderId="26" xfId="41" applyFont="1" applyBorder="1" applyAlignment="1">
      <alignment horizontal="center" vertical="center" wrapText="1"/>
    </xf>
    <xf numFmtId="0" fontId="8" fillId="0" borderId="25" xfId="41" applyFont="1" applyBorder="1" applyAlignment="1">
      <alignment horizontal="center" vertical="center" wrapText="1"/>
    </xf>
    <xf numFmtId="0" fontId="8" fillId="0" borderId="38" xfId="41" applyNumberFormat="1" applyFont="1" applyBorder="1" applyAlignment="1">
      <alignment horizontal="center" vertical="center"/>
    </xf>
    <xf numFmtId="0" fontId="8" fillId="0" borderId="26" xfId="41" applyNumberFormat="1" applyFont="1" applyBorder="1" applyAlignment="1">
      <alignment vertical="center"/>
    </xf>
    <xf numFmtId="0" fontId="8" fillId="0" borderId="25" xfId="41" applyNumberFormat="1" applyFont="1" applyBorder="1" applyAlignment="1">
      <alignment vertical="center"/>
    </xf>
    <xf numFmtId="0" fontId="5" fillId="0" borderId="26" xfId="41" applyNumberFormat="1" applyFont="1" applyBorder="1" applyAlignment="1">
      <alignment vertical="center"/>
    </xf>
    <xf numFmtId="0" fontId="5" fillId="0" borderId="25" xfId="41" applyNumberFormat="1" applyFont="1" applyBorder="1" applyAlignment="1">
      <alignment vertical="center"/>
    </xf>
    <xf numFmtId="0" fontId="8" fillId="0" borderId="26" xfId="41" applyFont="1" applyBorder="1" applyAlignment="1">
      <alignment vertical="center" wrapText="1"/>
    </xf>
    <xf numFmtId="0" fontId="8" fillId="0" borderId="25" xfId="41" applyFont="1" applyBorder="1" applyAlignment="1">
      <alignment vertical="center" wrapText="1"/>
    </xf>
    <xf numFmtId="0" fontId="5" fillId="0" borderId="26" xfId="41" applyFont="1" applyBorder="1" applyAlignment="1">
      <alignment horizontal="left" vertical="center" wrapText="1"/>
    </xf>
    <xf numFmtId="0" fontId="5" fillId="0" borderId="25" xfId="41" applyFont="1" applyBorder="1" applyAlignment="1">
      <alignment horizontal="left" vertical="center" wrapText="1"/>
    </xf>
    <xf numFmtId="0" fontId="8" fillId="0" borderId="26" xfId="41" applyNumberFormat="1" applyFont="1" applyBorder="1" applyAlignment="1">
      <alignment horizontal="center" vertical="center"/>
    </xf>
    <xf numFmtId="0" fontId="8" fillId="0" borderId="25" xfId="41" applyNumberFormat="1" applyFont="1" applyBorder="1" applyAlignment="1">
      <alignment horizontal="center" vertical="center"/>
    </xf>
    <xf numFmtId="0" fontId="5" fillId="0" borderId="22" xfId="41" applyNumberFormat="1" applyFont="1" applyBorder="1" applyAlignment="1">
      <alignment horizontal="left" vertical="center"/>
    </xf>
    <xf numFmtId="0" fontId="5" fillId="0" borderId="11" xfId="41" applyNumberFormat="1" applyFont="1" applyBorder="1" applyAlignment="1">
      <alignment horizontal="left" vertical="center"/>
    </xf>
    <xf numFmtId="0" fontId="38" fillId="0" borderId="26" xfId="41" applyNumberFormat="1" applyFont="1" applyBorder="1" applyAlignment="1">
      <alignment vertical="center" wrapText="1"/>
    </xf>
    <xf numFmtId="0" fontId="38" fillId="0" borderId="25" xfId="41" applyNumberFormat="1" applyFont="1" applyBorder="1" applyAlignment="1">
      <alignment vertical="center" wrapText="1"/>
    </xf>
    <xf numFmtId="0" fontId="5" fillId="0" borderId="26" xfId="41" applyNumberFormat="1" applyFont="1" applyBorder="1" applyAlignment="1">
      <alignment horizontal="justify" vertical="center" wrapText="1"/>
    </xf>
    <xf numFmtId="0" fontId="5" fillId="0" borderId="25" xfId="41" applyNumberFormat="1" applyFont="1" applyBorder="1" applyAlignment="1">
      <alignment horizontal="justify" vertical="center" wrapText="1"/>
    </xf>
    <xf numFmtId="0" fontId="8" fillId="0" borderId="42" xfId="41" applyNumberFormat="1" applyFont="1" applyBorder="1" applyAlignment="1">
      <alignment horizontal="center" vertical="center" wrapText="1"/>
    </xf>
    <xf numFmtId="0" fontId="8" fillId="0" borderId="39" xfId="41" applyNumberFormat="1" applyFont="1" applyBorder="1" applyAlignment="1">
      <alignment horizontal="center" vertical="center" wrapText="1"/>
    </xf>
    <xf numFmtId="0" fontId="8" fillId="0" borderId="22" xfId="41" applyNumberFormat="1" applyFont="1" applyBorder="1" applyAlignment="1">
      <alignment horizontal="left" vertical="center" wrapText="1"/>
    </xf>
    <xf numFmtId="0" fontId="5" fillId="0" borderId="11" xfId="41" applyNumberFormat="1" applyFont="1" applyBorder="1" applyAlignment="1">
      <alignment vertical="center" wrapText="1"/>
    </xf>
    <xf numFmtId="0" fontId="5" fillId="0" borderId="11" xfId="41" applyNumberFormat="1" applyFont="1" applyBorder="1" applyAlignment="1">
      <alignment horizontal="left" vertical="center" wrapText="1"/>
    </xf>
    <xf numFmtId="0" fontId="38" fillId="0" borderId="11" xfId="41" applyNumberFormat="1" applyFont="1" applyBorder="1" applyAlignment="1">
      <alignment horizontal="left" vertical="center" wrapText="1"/>
    </xf>
    <xf numFmtId="0" fontId="8" fillId="0" borderId="11" xfId="41" applyNumberFormat="1" applyFont="1" applyBorder="1" applyAlignment="1">
      <alignment horizontal="center" vertical="center"/>
    </xf>
    <xf numFmtId="0" fontId="5" fillId="0" borderId="26" xfId="41" applyFont="1" applyBorder="1" applyAlignment="1">
      <alignment vertical="center"/>
    </xf>
    <xf numFmtId="0" fontId="5" fillId="0" borderId="25" xfId="41" applyFont="1" applyBorder="1" applyAlignment="1">
      <alignment vertical="center"/>
    </xf>
    <xf numFmtId="0" fontId="8" fillId="0" borderId="43" xfId="41" applyFont="1" applyBorder="1" applyAlignment="1">
      <alignment horizontal="center" vertical="center" wrapText="1"/>
    </xf>
    <xf numFmtId="0" fontId="8" fillId="0" borderId="36" xfId="41" applyFont="1" applyBorder="1" applyAlignment="1">
      <alignment horizontal="center" vertical="center" wrapText="1"/>
    </xf>
    <xf numFmtId="0" fontId="8" fillId="0" borderId="44" xfId="41" applyFont="1" applyBorder="1" applyAlignment="1">
      <alignment horizontal="left" vertical="center" wrapText="1"/>
    </xf>
    <xf numFmtId="0" fontId="8" fillId="0" borderId="27" xfId="41" applyFont="1" applyBorder="1" applyAlignment="1">
      <alignment horizontal="left" vertical="center" wrapText="1"/>
    </xf>
    <xf numFmtId="0" fontId="38" fillId="0" borderId="12" xfId="41" applyNumberFormat="1" applyFont="1" applyBorder="1" applyAlignment="1">
      <alignment horizontal="left" vertical="center" wrapText="1"/>
    </xf>
    <xf numFmtId="0" fontId="8" fillId="0" borderId="11" xfId="41" applyNumberFormat="1" applyFont="1" applyBorder="1" applyAlignment="1">
      <alignment vertical="center" wrapText="1"/>
    </xf>
    <xf numFmtId="0" fontId="5" fillId="0" borderId="26" xfId="41" applyNumberFormat="1" applyFont="1" applyBorder="1" applyAlignment="1">
      <alignment horizontal="left" vertical="center" wrapText="1" indent="1"/>
    </xf>
    <xf numFmtId="0" fontId="5" fillId="0" borderId="25" xfId="41" applyNumberFormat="1" applyFont="1" applyBorder="1" applyAlignment="1">
      <alignment horizontal="left" vertical="center" wrapText="1" indent="1"/>
    </xf>
    <xf numFmtId="0" fontId="8" fillId="0" borderId="11" xfId="41" applyNumberFormat="1" applyFont="1" applyBorder="1" applyAlignment="1">
      <alignment horizontal="left" vertical="center" wrapText="1" indent="1"/>
    </xf>
    <xf numFmtId="0" fontId="5" fillId="0" borderId="43" xfId="41" applyFont="1" applyBorder="1" applyAlignment="1">
      <alignment horizontal="left" vertical="center" wrapText="1"/>
    </xf>
    <xf numFmtId="0" fontId="5" fillId="0" borderId="36" xfId="41" applyFont="1" applyBorder="1" applyAlignment="1">
      <alignment horizontal="left" vertical="center" wrapText="1"/>
    </xf>
    <xf numFmtId="0" fontId="5" fillId="0" borderId="44" xfId="41" applyFont="1" applyBorder="1" applyAlignment="1">
      <alignment horizontal="left" vertical="center" wrapText="1"/>
    </xf>
    <xf numFmtId="0" fontId="5" fillId="0" borderId="27" xfId="41" applyFont="1" applyBorder="1" applyAlignment="1">
      <alignment horizontal="left" vertical="center" wrapText="1"/>
    </xf>
    <xf numFmtId="0" fontId="5" fillId="0" borderId="11" xfId="41" applyFont="1" applyBorder="1" applyAlignment="1">
      <alignment horizontal="left" vertical="center" wrapText="1"/>
    </xf>
    <xf numFmtId="0" fontId="8" fillId="0" borderId="11" xfId="41" applyNumberFormat="1" applyFont="1" applyBorder="1" applyAlignment="1">
      <alignment horizontal="center" vertical="center" wrapText="1"/>
    </xf>
    <xf numFmtId="0" fontId="38" fillId="0" borderId="26" xfId="41" applyNumberFormat="1" applyFont="1" applyBorder="1" applyAlignment="1">
      <alignment horizontal="left" vertical="center" wrapText="1"/>
    </xf>
    <xf numFmtId="0" fontId="38" fillId="0" borderId="25" xfId="41" applyNumberFormat="1" applyFont="1" applyBorder="1" applyAlignment="1">
      <alignment horizontal="left" vertical="center" wrapText="1"/>
    </xf>
    <xf numFmtId="0" fontId="8" fillId="0" borderId="26" xfId="41" applyFont="1" applyBorder="1" applyAlignment="1">
      <alignment horizontal="left" vertical="center" wrapText="1"/>
    </xf>
    <xf numFmtId="0" fontId="8" fillId="0" borderId="25" xfId="41" applyFont="1" applyBorder="1" applyAlignment="1">
      <alignment horizontal="left" vertical="center" wrapText="1"/>
    </xf>
    <xf numFmtId="0" fontId="38" fillId="0" borderId="28" xfId="41" applyNumberFormat="1" applyFont="1" applyBorder="1" applyAlignment="1">
      <alignment horizontal="left" vertical="center" wrapText="1"/>
    </xf>
    <xf numFmtId="0" fontId="11" fillId="0" borderId="0" xfId="41" applyFont="1" applyAlignment="1">
      <alignment horizontal="center"/>
    </xf>
    <xf numFmtId="0" fontId="8" fillId="0" borderId="43" xfId="41" applyNumberFormat="1" applyFont="1" applyBorder="1" applyAlignment="1">
      <alignment horizontal="center" vertical="center" wrapText="1"/>
    </xf>
    <xf numFmtId="0" fontId="8" fillId="0" borderId="36" xfId="41" applyNumberFormat="1" applyFont="1" applyBorder="1" applyAlignment="1">
      <alignment horizontal="center" vertical="center" wrapText="1"/>
    </xf>
    <xf numFmtId="0" fontId="10" fillId="0" borderId="0" xfId="41" applyFont="1" applyAlignment="1">
      <alignment horizontal="center"/>
    </xf>
    <xf numFmtId="0" fontId="5" fillId="0" borderId="11" xfId="41" applyNumberFormat="1" applyFont="1" applyBorder="1" applyAlignment="1">
      <alignment horizontal="left" vertical="center" wrapText="1" indent="1"/>
    </xf>
    <xf numFmtId="0" fontId="8" fillId="0" borderId="44" xfId="41" applyFont="1" applyBorder="1" applyAlignment="1">
      <alignment horizontal="justify" vertical="center"/>
    </xf>
    <xf numFmtId="0" fontId="8" fillId="0" borderId="27" xfId="41" applyFont="1" applyBorder="1" applyAlignment="1">
      <alignment horizontal="justify" vertical="center"/>
    </xf>
    <xf numFmtId="0" fontId="8" fillId="0" borderId="11" xfId="4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vertical="center" wrapText="1"/>
    </xf>
    <xf numFmtId="0" fontId="8" fillId="0" borderId="25" xfId="0" applyNumberFormat="1" applyFont="1" applyBorder="1" applyAlignment="1">
      <alignment vertical="center" wrapText="1"/>
    </xf>
    <xf numFmtId="0" fontId="5" fillId="0" borderId="26" xfId="0" applyNumberFormat="1" applyFont="1" applyBorder="1" applyAlignment="1">
      <alignment vertical="center" wrapText="1"/>
    </xf>
    <xf numFmtId="0" fontId="5" fillId="0" borderId="25" xfId="0" applyNumberFormat="1" applyFont="1" applyBorder="1" applyAlignment="1">
      <alignment vertical="center" wrapText="1"/>
    </xf>
    <xf numFmtId="0" fontId="5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8" fillId="0" borderId="45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26" xfId="0" applyNumberFormat="1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left" vertical="center" wrapText="1"/>
    </xf>
    <xf numFmtId="0" fontId="5" fillId="0" borderId="25" xfId="0" applyNumberFormat="1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 indent="2"/>
    </xf>
    <xf numFmtId="0" fontId="5" fillId="0" borderId="11" xfId="0" applyFont="1" applyBorder="1" applyAlignment="1">
      <alignment horizontal="left" vertical="center" wrapText="1" indent="2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 indent="2"/>
    </xf>
    <xf numFmtId="0" fontId="39" fillId="0" borderId="11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" fillId="0" borderId="0" xfId="41" applyNumberFormat="1" applyFont="1" applyAlignment="1">
      <alignment horizontal="left" wrapText="1"/>
    </xf>
    <xf numFmtId="0" fontId="3" fillId="0" borderId="0" xfId="41" applyFont="1" applyAlignment="1">
      <alignment horizontal="left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3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" fillId="0" borderId="30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12" fillId="0" borderId="40" xfId="0" applyFont="1" applyBorder="1" applyAlignment="1">
      <alignment horizontal="right"/>
    </xf>
    <xf numFmtId="0" fontId="2" fillId="24" borderId="29" xfId="0" applyFont="1" applyFill="1" applyBorder="1" applyAlignment="1">
      <alignment horizontal="center" vertical="top" wrapText="1"/>
    </xf>
    <xf numFmtId="0" fontId="2" fillId="24" borderId="35" xfId="0" applyFont="1" applyFill="1" applyBorder="1" applyAlignment="1">
      <alignment horizontal="center" vertical="top" wrapText="1"/>
    </xf>
    <xf numFmtId="0" fontId="2" fillId="24" borderId="30" xfId="0" applyFont="1" applyFill="1" applyBorder="1" applyAlignment="1">
      <alignment horizontal="center" vertical="top" wrapText="1"/>
    </xf>
    <xf numFmtId="0" fontId="2" fillId="24" borderId="29" xfId="0" applyNumberFormat="1" applyFont="1" applyFill="1" applyBorder="1" applyAlignment="1">
      <alignment horizontal="center" vertical="top" wrapText="1"/>
    </xf>
    <xf numFmtId="0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164" fontId="8" fillId="25" borderId="50" xfId="28" applyNumberFormat="1" applyFont="1" applyFill="1" applyBorder="1" applyAlignment="1">
      <alignment horizontal="center" vertical="center"/>
    </xf>
    <xf numFmtId="0" fontId="3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25" borderId="49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1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35" xfId="0" applyFont="1" applyBorder="1" applyAlignment="1">
      <alignment horizontal="left" wrapText="1"/>
    </xf>
    <xf numFmtId="0" fontId="11" fillId="0" borderId="0" xfId="0" applyFont="1" applyAlignment="1">
      <alignment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10" xfId="40"/>
    <cellStyle name="Normal 2" xfId="41"/>
    <cellStyle name="Normal_Sheet18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F99"/>
  <sheetViews>
    <sheetView workbookViewId="0">
      <selection activeCell="G7" sqref="G7"/>
    </sheetView>
  </sheetViews>
  <sheetFormatPr defaultRowHeight="12.75"/>
  <cols>
    <col min="1" max="1" width="43.7109375" style="3" customWidth="1"/>
    <col min="2" max="2" width="7.140625" style="3" customWidth="1"/>
    <col min="3" max="3" width="8" style="498" customWidth="1"/>
    <col min="4" max="4" width="18" style="10" customWidth="1"/>
    <col min="5" max="5" width="16.5703125" style="3" customWidth="1"/>
    <col min="6" max="16384" width="9.140625" style="3"/>
  </cols>
  <sheetData>
    <row r="1" spans="1:6">
      <c r="A1" s="16" t="s">
        <v>0</v>
      </c>
      <c r="B1" s="323"/>
      <c r="C1" s="497"/>
      <c r="D1" s="324"/>
      <c r="E1" s="323"/>
      <c r="F1" s="323"/>
    </row>
    <row r="2" spans="1:6">
      <c r="A2" s="17" t="s">
        <v>52</v>
      </c>
      <c r="B2" s="323"/>
      <c r="C2" s="497"/>
      <c r="D2" s="324"/>
      <c r="E2" s="323"/>
      <c r="F2" s="323"/>
    </row>
    <row r="4" spans="1:6" ht="27" customHeight="1">
      <c r="A4" s="340" t="s">
        <v>53</v>
      </c>
      <c r="B4" s="341"/>
      <c r="C4" s="341"/>
      <c r="D4" s="341"/>
      <c r="E4" s="341"/>
      <c r="F4" s="325"/>
    </row>
    <row r="5" spans="1:6" ht="18.75">
      <c r="A5" s="342" t="s">
        <v>135</v>
      </c>
      <c r="B5" s="343"/>
      <c r="C5" s="343"/>
      <c r="D5" s="343"/>
      <c r="E5" s="343"/>
      <c r="F5" s="326"/>
    </row>
    <row r="6" spans="1:6" ht="13.5" thickBot="1"/>
    <row r="7" spans="1:6" ht="26.25" thickBot="1">
      <c r="A7" s="18" t="s">
        <v>6</v>
      </c>
      <c r="B7" s="19" t="s">
        <v>7</v>
      </c>
      <c r="C7" s="499" t="s">
        <v>429</v>
      </c>
      <c r="D7" s="496" t="s">
        <v>44</v>
      </c>
      <c r="E7" s="29">
        <v>42005</v>
      </c>
    </row>
    <row r="8" spans="1:6" ht="13.5" customHeight="1">
      <c r="A8" s="20" t="s">
        <v>54</v>
      </c>
      <c r="B8" s="327">
        <v>100</v>
      </c>
      <c r="C8" s="500"/>
      <c r="D8" s="328">
        <f>D9+D12+D15+D22+D25</f>
        <v>31947926467</v>
      </c>
      <c r="E8" s="328">
        <f>E9+E12+E15+E22+E25</f>
        <v>28360525043</v>
      </c>
    </row>
    <row r="9" spans="1:6" ht="13.5" customHeight="1">
      <c r="A9" s="21" t="s">
        <v>55</v>
      </c>
      <c r="B9" s="329">
        <v>110</v>
      </c>
      <c r="C9" s="501"/>
      <c r="D9" s="330">
        <f>SUM(D10:D11)</f>
        <v>1173077304</v>
      </c>
      <c r="E9" s="330">
        <f>SUM(E10:E11)</f>
        <v>2951449831</v>
      </c>
    </row>
    <row r="10" spans="1:6" ht="13.5" customHeight="1">
      <c r="A10" s="22" t="s">
        <v>56</v>
      </c>
      <c r="B10" s="35">
        <v>111</v>
      </c>
      <c r="C10" s="501" t="s">
        <v>430</v>
      </c>
      <c r="D10" s="43">
        <v>1173077304</v>
      </c>
      <c r="E10" s="331">
        <v>1951449831</v>
      </c>
    </row>
    <row r="11" spans="1:6" ht="13.5" customHeight="1">
      <c r="A11" s="22" t="s">
        <v>57</v>
      </c>
      <c r="B11" s="35">
        <v>112</v>
      </c>
      <c r="C11" s="501"/>
      <c r="D11" s="43"/>
      <c r="E11" s="319">
        <v>1000000000</v>
      </c>
    </row>
    <row r="12" spans="1:6" ht="13.5" customHeight="1">
      <c r="A12" s="21" t="s">
        <v>58</v>
      </c>
      <c r="B12" s="329">
        <v>120</v>
      </c>
      <c r="C12" s="501"/>
      <c r="D12" s="330"/>
      <c r="E12" s="332"/>
    </row>
    <row r="13" spans="1:6" ht="13.5" customHeight="1">
      <c r="A13" s="22" t="s">
        <v>59</v>
      </c>
      <c r="B13" s="35">
        <v>121</v>
      </c>
      <c r="C13" s="501"/>
      <c r="D13" s="43"/>
      <c r="E13" s="319"/>
    </row>
    <row r="14" spans="1:6" ht="13.5" customHeight="1">
      <c r="A14" s="22" t="s">
        <v>60</v>
      </c>
      <c r="B14" s="35">
        <v>122</v>
      </c>
      <c r="C14" s="501"/>
      <c r="D14" s="43"/>
      <c r="E14" s="319"/>
    </row>
    <row r="15" spans="1:6" ht="13.5" customHeight="1">
      <c r="A15" s="21" t="s">
        <v>61</v>
      </c>
      <c r="B15" s="329">
        <v>130</v>
      </c>
      <c r="C15" s="501" t="s">
        <v>431</v>
      </c>
      <c r="D15" s="330">
        <f>SUM(D16:D21)</f>
        <v>21491764802</v>
      </c>
      <c r="E15" s="330">
        <f>SUM(E16:E21)</f>
        <v>19675429049</v>
      </c>
    </row>
    <row r="16" spans="1:6" ht="13.5" customHeight="1">
      <c r="A16" s="22" t="s">
        <v>62</v>
      </c>
      <c r="B16" s="35">
        <v>131</v>
      </c>
      <c r="C16" s="501"/>
      <c r="D16" s="43">
        <v>18539062256</v>
      </c>
      <c r="E16" s="319">
        <v>18338725102</v>
      </c>
    </row>
    <row r="17" spans="1:5" ht="13.5" customHeight="1">
      <c r="A17" s="22" t="s">
        <v>63</v>
      </c>
      <c r="B17" s="35">
        <v>132</v>
      </c>
      <c r="C17" s="501"/>
      <c r="D17" s="43">
        <v>367130254</v>
      </c>
      <c r="E17" s="319">
        <v>176777636</v>
      </c>
    </row>
    <row r="18" spans="1:5" ht="13.5" customHeight="1">
      <c r="A18" s="22" t="s">
        <v>64</v>
      </c>
      <c r="B18" s="35">
        <v>133</v>
      </c>
      <c r="C18" s="501"/>
      <c r="D18" s="43"/>
      <c r="E18" s="319"/>
    </row>
    <row r="19" spans="1:5" ht="13.5" customHeight="1">
      <c r="A19" s="22" t="s">
        <v>65</v>
      </c>
      <c r="B19" s="35">
        <v>134</v>
      </c>
      <c r="C19" s="501"/>
      <c r="D19" s="43"/>
      <c r="E19" s="319"/>
    </row>
    <row r="20" spans="1:5" ht="13.5" customHeight="1">
      <c r="A20" s="22" t="s">
        <v>66</v>
      </c>
      <c r="B20" s="35">
        <v>136</v>
      </c>
      <c r="C20" s="501"/>
      <c r="D20" s="43">
        <v>3447794800</v>
      </c>
      <c r="E20" s="319">
        <v>2022148819</v>
      </c>
    </row>
    <row r="21" spans="1:5" ht="13.5" customHeight="1">
      <c r="A21" s="22" t="s">
        <v>67</v>
      </c>
      <c r="B21" s="35">
        <v>137</v>
      </c>
      <c r="C21" s="501"/>
      <c r="D21" s="319">
        <v>-862222508</v>
      </c>
      <c r="E21" s="319">
        <v>-862222508</v>
      </c>
    </row>
    <row r="22" spans="1:5" ht="13.5" customHeight="1">
      <c r="A22" s="21" t="s">
        <v>68</v>
      </c>
      <c r="B22" s="329">
        <v>140</v>
      </c>
      <c r="C22" s="502"/>
      <c r="D22" s="330">
        <f>SUM(D23:D24)</f>
        <v>8075588626</v>
      </c>
      <c r="E22" s="330">
        <f>SUM(E23:E24)</f>
        <v>4623881600</v>
      </c>
    </row>
    <row r="23" spans="1:5" ht="13.5" customHeight="1">
      <c r="A23" s="22" t="s">
        <v>69</v>
      </c>
      <c r="B23" s="35">
        <v>141</v>
      </c>
      <c r="C23" s="501" t="s">
        <v>432</v>
      </c>
      <c r="D23" s="43">
        <v>8148550384</v>
      </c>
      <c r="E23" s="319">
        <v>4696843358</v>
      </c>
    </row>
    <row r="24" spans="1:5" ht="13.5" customHeight="1">
      <c r="A24" s="22" t="s">
        <v>70</v>
      </c>
      <c r="B24" s="35">
        <v>149</v>
      </c>
      <c r="C24" s="501"/>
      <c r="D24" s="319">
        <v>-72961758</v>
      </c>
      <c r="E24" s="319">
        <v>-72961758</v>
      </c>
    </row>
    <row r="25" spans="1:5" ht="13.5" customHeight="1">
      <c r="A25" s="21" t="s">
        <v>71</v>
      </c>
      <c r="B25" s="329">
        <v>150</v>
      </c>
      <c r="C25" s="501"/>
      <c r="D25" s="330">
        <f>SUM(D26:D29)</f>
        <v>1207495735</v>
      </c>
      <c r="E25" s="330">
        <f>SUM(E26:E29)</f>
        <v>1109764563</v>
      </c>
    </row>
    <row r="26" spans="1:5" ht="13.5" customHeight="1">
      <c r="A26" s="22" t="s">
        <v>72</v>
      </c>
      <c r="B26" s="35">
        <v>151</v>
      </c>
      <c r="C26" s="501"/>
      <c r="D26" s="43">
        <v>12566000</v>
      </c>
      <c r="E26" s="319"/>
    </row>
    <row r="27" spans="1:5" ht="15" customHeight="1">
      <c r="A27" s="22" t="s">
        <v>73</v>
      </c>
      <c r="B27" s="35">
        <v>152</v>
      </c>
      <c r="C27" s="501"/>
      <c r="D27" s="43"/>
      <c r="E27" s="319"/>
    </row>
    <row r="28" spans="1:5" ht="13.5" customHeight="1">
      <c r="A28" s="22" t="s">
        <v>74</v>
      </c>
      <c r="B28" s="35">
        <v>153</v>
      </c>
      <c r="C28" s="501"/>
      <c r="D28" s="43"/>
      <c r="E28" s="319"/>
    </row>
    <row r="29" spans="1:5" ht="13.5" customHeight="1">
      <c r="A29" s="22" t="s">
        <v>75</v>
      </c>
      <c r="B29" s="35">
        <v>155</v>
      </c>
      <c r="C29" s="501" t="s">
        <v>436</v>
      </c>
      <c r="D29" s="43">
        <v>1194929735</v>
      </c>
      <c r="E29" s="319">
        <v>1109764563</v>
      </c>
    </row>
    <row r="30" spans="1:5" ht="13.5" customHeight="1">
      <c r="A30" s="21" t="s">
        <v>76</v>
      </c>
      <c r="B30" s="329">
        <v>200</v>
      </c>
      <c r="C30" s="501"/>
      <c r="D30" s="330">
        <f>D31+D37+D41+D44+D46+D51</f>
        <v>1957796154</v>
      </c>
      <c r="E30" s="330">
        <f>E31+E37+E41+E44+E46+E51</f>
        <v>2288795863</v>
      </c>
    </row>
    <row r="31" spans="1:5" ht="14.25" customHeight="1">
      <c r="A31" s="21" t="s">
        <v>77</v>
      </c>
      <c r="B31" s="329">
        <v>210</v>
      </c>
      <c r="C31" s="501"/>
      <c r="D31" s="330">
        <f>SUM(D32:D36)</f>
        <v>0</v>
      </c>
      <c r="E31" s="332"/>
    </row>
    <row r="32" spans="1:5" ht="13.5" customHeight="1">
      <c r="A32" s="22" t="s">
        <v>78</v>
      </c>
      <c r="B32" s="35">
        <v>211</v>
      </c>
      <c r="C32" s="501"/>
      <c r="D32" s="43"/>
      <c r="E32" s="319"/>
    </row>
    <row r="33" spans="1:6" ht="13.5" customHeight="1">
      <c r="A33" s="22" t="s">
        <v>79</v>
      </c>
      <c r="B33" s="35">
        <v>213</v>
      </c>
      <c r="C33" s="501"/>
      <c r="D33" s="43"/>
      <c r="E33" s="319"/>
    </row>
    <row r="34" spans="1:6" ht="13.5" customHeight="1">
      <c r="A34" s="22" t="s">
        <v>80</v>
      </c>
      <c r="B34" s="35">
        <v>214</v>
      </c>
      <c r="C34" s="501"/>
      <c r="D34" s="43"/>
      <c r="E34" s="319"/>
    </row>
    <row r="35" spans="1:6" ht="13.5" customHeight="1">
      <c r="A35" s="22" t="s">
        <v>81</v>
      </c>
      <c r="B35" s="35">
        <v>216</v>
      </c>
      <c r="C35" s="501"/>
      <c r="D35" s="43"/>
      <c r="E35" s="319"/>
    </row>
    <row r="36" spans="1:6" ht="13.5" customHeight="1">
      <c r="A36" s="22" t="s">
        <v>82</v>
      </c>
      <c r="B36" s="35">
        <v>219</v>
      </c>
      <c r="C36" s="501"/>
      <c r="D36" s="43"/>
      <c r="E36" s="319"/>
    </row>
    <row r="37" spans="1:6" ht="13.5" customHeight="1">
      <c r="A37" s="21" t="s">
        <v>83</v>
      </c>
      <c r="B37" s="329">
        <v>220</v>
      </c>
      <c r="C37" s="501" t="s">
        <v>433</v>
      </c>
      <c r="D37" s="330">
        <f>D38</f>
        <v>1530904400</v>
      </c>
      <c r="E37" s="330">
        <f>E38</f>
        <v>1857557124</v>
      </c>
      <c r="F37" s="330">
        <f>F38</f>
        <v>0</v>
      </c>
    </row>
    <row r="38" spans="1:6" ht="13.5" customHeight="1">
      <c r="A38" s="22" t="s">
        <v>84</v>
      </c>
      <c r="B38" s="35">
        <v>221</v>
      </c>
      <c r="C38" s="501"/>
      <c r="D38" s="43">
        <f>D39+D40</f>
        <v>1530904400</v>
      </c>
      <c r="E38" s="319">
        <v>1857557124</v>
      </c>
    </row>
    <row r="39" spans="1:6" ht="13.5" customHeight="1">
      <c r="A39" s="22" t="s">
        <v>85</v>
      </c>
      <c r="B39" s="35">
        <v>222</v>
      </c>
      <c r="C39" s="501"/>
      <c r="D39" s="43">
        <v>8891272803</v>
      </c>
      <c r="E39" s="319">
        <v>9182457839</v>
      </c>
    </row>
    <row r="40" spans="1:6" ht="13.5" customHeight="1">
      <c r="A40" s="22" t="s">
        <v>86</v>
      </c>
      <c r="B40" s="35">
        <v>223</v>
      </c>
      <c r="C40" s="501"/>
      <c r="D40" s="43">
        <v>-7360368403</v>
      </c>
      <c r="E40" s="319">
        <v>-7324900715</v>
      </c>
    </row>
    <row r="41" spans="1:6" ht="13.5" customHeight="1">
      <c r="A41" s="21" t="s">
        <v>87</v>
      </c>
      <c r="B41" s="329">
        <v>230</v>
      </c>
      <c r="C41" s="501"/>
      <c r="D41" s="330"/>
      <c r="E41" s="332"/>
    </row>
    <row r="42" spans="1:6" ht="13.5" customHeight="1">
      <c r="A42" s="22" t="s">
        <v>85</v>
      </c>
      <c r="B42" s="35">
        <v>231</v>
      </c>
      <c r="C42" s="501"/>
      <c r="D42" s="43"/>
      <c r="E42" s="319"/>
    </row>
    <row r="43" spans="1:6" ht="13.5" customHeight="1">
      <c r="A43" s="22" t="s">
        <v>88</v>
      </c>
      <c r="B43" s="35">
        <v>232</v>
      </c>
      <c r="C43" s="501"/>
      <c r="D43" s="43"/>
      <c r="E43" s="319"/>
    </row>
    <row r="44" spans="1:6" ht="13.5" customHeight="1">
      <c r="A44" s="21" t="s">
        <v>89</v>
      </c>
      <c r="B44" s="329">
        <v>240</v>
      </c>
      <c r="C44" s="501"/>
      <c r="D44" s="330">
        <f>D45</f>
        <v>8200000</v>
      </c>
      <c r="E44" s="330">
        <f>E45</f>
        <v>0</v>
      </c>
    </row>
    <row r="45" spans="1:6" ht="13.5" customHeight="1">
      <c r="A45" s="22" t="s">
        <v>90</v>
      </c>
      <c r="B45" s="35">
        <v>242</v>
      </c>
      <c r="C45" s="501"/>
      <c r="D45" s="43">
        <v>8200000</v>
      </c>
      <c r="E45" s="319"/>
    </row>
    <row r="46" spans="1:6" ht="13.5" customHeight="1">
      <c r="A46" s="21" t="s">
        <v>91</v>
      </c>
      <c r="B46" s="329">
        <v>250</v>
      </c>
      <c r="C46" s="501" t="s">
        <v>434</v>
      </c>
      <c r="D46" s="330">
        <f>D47+D48+D49+D50</f>
        <v>239676403</v>
      </c>
      <c r="E46" s="330">
        <f>E47+E48+E49+E50</f>
        <v>239676403</v>
      </c>
    </row>
    <row r="47" spans="1:6" ht="13.5" customHeight="1">
      <c r="A47" s="22" t="s">
        <v>92</v>
      </c>
      <c r="B47" s="35">
        <v>251</v>
      </c>
      <c r="C47" s="501"/>
      <c r="D47" s="43"/>
      <c r="E47" s="319"/>
    </row>
    <row r="48" spans="1:6" ht="13.5" customHeight="1">
      <c r="A48" s="22" t="s">
        <v>93</v>
      </c>
      <c r="B48" s="35">
        <v>252</v>
      </c>
      <c r="C48" s="501"/>
      <c r="D48" s="43"/>
      <c r="E48" s="319"/>
    </row>
    <row r="49" spans="1:5" ht="13.5" customHeight="1">
      <c r="A49" s="22" t="s">
        <v>94</v>
      </c>
      <c r="B49" s="35">
        <v>253</v>
      </c>
      <c r="C49" s="501"/>
      <c r="D49" s="319">
        <v>239676403</v>
      </c>
      <c r="E49" s="319">
        <v>239676403</v>
      </c>
    </row>
    <row r="50" spans="1:5" ht="14.25" customHeight="1">
      <c r="A50" s="22" t="s">
        <v>95</v>
      </c>
      <c r="B50" s="35">
        <v>254</v>
      </c>
      <c r="C50" s="501"/>
      <c r="D50" s="43"/>
      <c r="E50" s="319"/>
    </row>
    <row r="51" spans="1:5" ht="13.5" customHeight="1">
      <c r="A51" s="21" t="s">
        <v>96</v>
      </c>
      <c r="B51" s="329">
        <v>260</v>
      </c>
      <c r="C51" s="501"/>
      <c r="D51" s="330">
        <f>D52</f>
        <v>179015351</v>
      </c>
      <c r="E51" s="330">
        <f>E52</f>
        <v>191562336</v>
      </c>
    </row>
    <row r="52" spans="1:5" ht="13.5" customHeight="1">
      <c r="A52" s="22" t="s">
        <v>97</v>
      </c>
      <c r="B52" s="35">
        <v>261</v>
      </c>
      <c r="C52" s="501" t="s">
        <v>435</v>
      </c>
      <c r="D52" s="43">
        <f>191581351-12566000</f>
        <v>179015351</v>
      </c>
      <c r="E52" s="319">
        <v>191562336</v>
      </c>
    </row>
    <row r="53" spans="1:5" ht="13.5" customHeight="1">
      <c r="A53" s="22" t="s">
        <v>98</v>
      </c>
      <c r="B53" s="35">
        <v>262</v>
      </c>
      <c r="C53" s="501"/>
      <c r="D53" s="43"/>
      <c r="E53" s="319"/>
    </row>
    <row r="54" spans="1:5" ht="13.5" customHeight="1">
      <c r="A54" s="23" t="s">
        <v>99</v>
      </c>
      <c r="B54" s="37">
        <v>268</v>
      </c>
      <c r="C54" s="503"/>
      <c r="D54" s="44"/>
      <c r="E54" s="333"/>
    </row>
    <row r="55" spans="1:5" ht="13.5" customHeight="1">
      <c r="A55" s="24" t="s">
        <v>100</v>
      </c>
      <c r="B55" s="334">
        <v>270</v>
      </c>
      <c r="C55" s="504"/>
      <c r="D55" s="335">
        <f>D30+D8</f>
        <v>33905722621</v>
      </c>
      <c r="E55" s="335">
        <f>E30+E8</f>
        <v>30649320906</v>
      </c>
    </row>
    <row r="56" spans="1:5" ht="12.75" customHeight="1">
      <c r="A56" s="24" t="s">
        <v>101</v>
      </c>
      <c r="B56" s="334">
        <v>300</v>
      </c>
      <c r="C56" s="504"/>
      <c r="D56" s="335">
        <f>D57</f>
        <v>17420271829</v>
      </c>
      <c r="E56" s="335">
        <f>E57</f>
        <v>12302169377</v>
      </c>
    </row>
    <row r="57" spans="1:5" ht="12.75" customHeight="1">
      <c r="A57" s="25" t="s">
        <v>102</v>
      </c>
      <c r="B57" s="336">
        <v>310</v>
      </c>
      <c r="C57" s="505"/>
      <c r="D57" s="335">
        <f>SUM(D58:D68)</f>
        <v>17420271829</v>
      </c>
      <c r="E57" s="335">
        <f>SUM(E58:E68)</f>
        <v>12302169377</v>
      </c>
    </row>
    <row r="58" spans="1:5" ht="12.75" customHeight="1">
      <c r="A58" s="22" t="s">
        <v>103</v>
      </c>
      <c r="B58" s="35">
        <v>311</v>
      </c>
      <c r="C58" s="501"/>
      <c r="D58" s="43">
        <v>1122498443</v>
      </c>
      <c r="E58" s="319">
        <v>223589750</v>
      </c>
    </row>
    <row r="59" spans="1:5" ht="12.75" customHeight="1">
      <c r="A59" s="22" t="s">
        <v>104</v>
      </c>
      <c r="B59" s="35">
        <v>312</v>
      </c>
      <c r="C59" s="501"/>
      <c r="D59" s="43">
        <v>1923416091</v>
      </c>
      <c r="E59" s="319">
        <v>275255836</v>
      </c>
    </row>
    <row r="60" spans="1:5" ht="12.75" customHeight="1">
      <c r="A60" s="22" t="s">
        <v>105</v>
      </c>
      <c r="B60" s="35">
        <v>313</v>
      </c>
      <c r="C60" s="501" t="s">
        <v>438</v>
      </c>
      <c r="D60" s="43">
        <v>1024203190</v>
      </c>
      <c r="E60" s="319">
        <v>1451569971</v>
      </c>
    </row>
    <row r="61" spans="1:5" ht="12.75" customHeight="1">
      <c r="A61" s="22" t="s">
        <v>106</v>
      </c>
      <c r="B61" s="35">
        <v>314</v>
      </c>
      <c r="C61" s="501"/>
      <c r="D61" s="43">
        <v>2487307782</v>
      </c>
      <c r="E61" s="319">
        <v>5743704087</v>
      </c>
    </row>
    <row r="62" spans="1:5" ht="12.75" customHeight="1">
      <c r="A62" s="22" t="s">
        <v>107</v>
      </c>
      <c r="B62" s="35">
        <v>315</v>
      </c>
      <c r="C62" s="501" t="s">
        <v>439</v>
      </c>
      <c r="D62" s="43">
        <v>771120958</v>
      </c>
      <c r="E62" s="319">
        <v>29280458</v>
      </c>
    </row>
    <row r="63" spans="1:5" ht="12.75" customHeight="1">
      <c r="A63" s="22" t="s">
        <v>108</v>
      </c>
      <c r="B63" s="35">
        <v>316</v>
      </c>
      <c r="C63" s="501"/>
      <c r="D63" s="43"/>
      <c r="E63" s="319"/>
    </row>
    <row r="64" spans="1:5" ht="12.75" customHeight="1">
      <c r="A64" s="22" t="s">
        <v>109</v>
      </c>
      <c r="B64" s="35">
        <v>317</v>
      </c>
      <c r="C64" s="501"/>
      <c r="D64" s="43"/>
      <c r="E64" s="319"/>
    </row>
    <row r="65" spans="1:5" ht="12.75" customHeight="1">
      <c r="A65" s="22" t="s">
        <v>110</v>
      </c>
      <c r="B65" s="35">
        <v>319</v>
      </c>
      <c r="C65" s="501" t="s">
        <v>440</v>
      </c>
      <c r="D65" s="43">
        <f>5207862717</f>
        <v>5207862717</v>
      </c>
      <c r="E65" s="319">
        <v>3119518982</v>
      </c>
    </row>
    <row r="66" spans="1:5" ht="12.75" customHeight="1">
      <c r="A66" s="22" t="s">
        <v>350</v>
      </c>
      <c r="B66" s="35">
        <v>320</v>
      </c>
      <c r="C66" s="501" t="s">
        <v>437</v>
      </c>
      <c r="D66" s="43">
        <v>3423508081</v>
      </c>
      <c r="E66" s="319"/>
    </row>
    <row r="67" spans="1:5" ht="12.75" customHeight="1">
      <c r="A67" s="22" t="s">
        <v>111</v>
      </c>
      <c r="B67" s="35">
        <v>321</v>
      </c>
      <c r="C67" s="501" t="s">
        <v>441</v>
      </c>
      <c r="D67" s="43">
        <v>1044809051</v>
      </c>
      <c r="E67" s="319">
        <v>1224443191</v>
      </c>
    </row>
    <row r="68" spans="1:5" ht="12.75" customHeight="1">
      <c r="A68" s="22" t="s">
        <v>112</v>
      </c>
      <c r="B68" s="35">
        <v>322</v>
      </c>
      <c r="C68" s="501"/>
      <c r="D68" s="43">
        <v>415545516</v>
      </c>
      <c r="E68" s="319">
        <v>234807102</v>
      </c>
    </row>
    <row r="69" spans="1:5" ht="12.75" customHeight="1">
      <c r="A69" s="21" t="s">
        <v>113</v>
      </c>
      <c r="B69" s="329">
        <v>330</v>
      </c>
      <c r="C69" s="501"/>
      <c r="D69" s="330"/>
      <c r="E69" s="332"/>
    </row>
    <row r="70" spans="1:5" ht="12.75" customHeight="1">
      <c r="A70" s="22" t="s">
        <v>114</v>
      </c>
      <c r="B70" s="35">
        <v>331</v>
      </c>
      <c r="C70" s="501"/>
      <c r="D70" s="43"/>
      <c r="E70" s="319"/>
    </row>
    <row r="71" spans="1:5" ht="12.75" customHeight="1">
      <c r="A71" s="22" t="s">
        <v>115</v>
      </c>
      <c r="B71" s="35">
        <v>335</v>
      </c>
      <c r="C71" s="501"/>
      <c r="D71" s="43"/>
      <c r="E71" s="319"/>
    </row>
    <row r="72" spans="1:5" ht="12.75" customHeight="1">
      <c r="A72" s="22" t="s">
        <v>116</v>
      </c>
      <c r="B72" s="35">
        <v>337</v>
      </c>
      <c r="C72" s="501"/>
      <c r="D72" s="43"/>
      <c r="E72" s="319"/>
    </row>
    <row r="73" spans="1:5" ht="12.75" customHeight="1">
      <c r="A73" s="22" t="s">
        <v>117</v>
      </c>
      <c r="B73" s="35">
        <v>341</v>
      </c>
      <c r="C73" s="501"/>
      <c r="D73" s="43"/>
      <c r="E73" s="319"/>
    </row>
    <row r="74" spans="1:5" ht="12.75" customHeight="1">
      <c r="A74" s="22" t="s">
        <v>118</v>
      </c>
      <c r="B74" s="35">
        <v>342</v>
      </c>
      <c r="C74" s="501"/>
      <c r="D74" s="43"/>
      <c r="E74" s="319"/>
    </row>
    <row r="75" spans="1:5" ht="12.75" customHeight="1">
      <c r="A75" s="21" t="s">
        <v>119</v>
      </c>
      <c r="B75" s="329">
        <v>400</v>
      </c>
      <c r="C75" s="501"/>
      <c r="D75" s="330">
        <f>D76+D87</f>
        <v>16485450792</v>
      </c>
      <c r="E75" s="330">
        <f>E76+E87</f>
        <v>18347151529</v>
      </c>
    </row>
    <row r="76" spans="1:5" ht="12.75" customHeight="1">
      <c r="A76" s="21" t="s">
        <v>120</v>
      </c>
      <c r="B76" s="329">
        <v>410</v>
      </c>
      <c r="C76" s="501"/>
      <c r="D76" s="330">
        <f>SUM(D77:D86)</f>
        <v>16485450792</v>
      </c>
      <c r="E76" s="330">
        <f>SUM(E77:E86)</f>
        <v>18347151529</v>
      </c>
    </row>
    <row r="77" spans="1:5" ht="12.75" customHeight="1">
      <c r="A77" s="22" t="s">
        <v>121</v>
      </c>
      <c r="B77" s="35">
        <v>411</v>
      </c>
      <c r="C77" s="501" t="s">
        <v>442</v>
      </c>
      <c r="D77" s="43">
        <v>13197100000</v>
      </c>
      <c r="E77" s="319">
        <v>13197100000</v>
      </c>
    </row>
    <row r="78" spans="1:5" ht="12.75" customHeight="1">
      <c r="A78" s="22" t="s">
        <v>122</v>
      </c>
      <c r="B78" s="35">
        <v>412</v>
      </c>
      <c r="C78" s="501"/>
      <c r="D78" s="43">
        <v>8860000</v>
      </c>
      <c r="E78" s="319">
        <v>8860000</v>
      </c>
    </row>
    <row r="79" spans="1:5" ht="12.75" customHeight="1">
      <c r="A79" s="22" t="s">
        <v>123</v>
      </c>
      <c r="B79" s="35">
        <v>414</v>
      </c>
      <c r="C79" s="501"/>
      <c r="D79" s="43"/>
      <c r="E79" s="319"/>
    </row>
    <row r="80" spans="1:5" ht="12.75" customHeight="1">
      <c r="A80" s="22" t="s">
        <v>124</v>
      </c>
      <c r="B80" s="35">
        <v>415</v>
      </c>
      <c r="C80" s="501"/>
      <c r="D80" s="43"/>
      <c r="E80" s="319"/>
    </row>
    <row r="81" spans="1:5" ht="12.75" customHeight="1">
      <c r="A81" s="22" t="s">
        <v>125</v>
      </c>
      <c r="B81" s="35">
        <v>416</v>
      </c>
      <c r="C81" s="501"/>
      <c r="D81" s="43"/>
      <c r="E81" s="319"/>
    </row>
    <row r="82" spans="1:5" ht="12.75" customHeight="1">
      <c r="A82" s="22" t="s">
        <v>126</v>
      </c>
      <c r="B82" s="35">
        <v>417</v>
      </c>
      <c r="C82" s="501"/>
      <c r="D82" s="43"/>
      <c r="E82" s="319"/>
    </row>
    <row r="83" spans="1:5" ht="12.75" customHeight="1">
      <c r="A83" s="22" t="s">
        <v>127</v>
      </c>
      <c r="B83" s="35">
        <v>418</v>
      </c>
      <c r="C83" s="501" t="s">
        <v>443</v>
      </c>
      <c r="D83" s="43">
        <v>2018696693</v>
      </c>
      <c r="E83" s="319">
        <f>1166591330+687763530</f>
        <v>1854354860</v>
      </c>
    </row>
    <row r="84" spans="1:5" ht="12.75" customHeight="1">
      <c r="A84" s="22" t="s">
        <v>423</v>
      </c>
      <c r="B84" s="35">
        <v>420</v>
      </c>
      <c r="C84" s="501"/>
      <c r="D84" s="43"/>
      <c r="E84" s="319"/>
    </row>
    <row r="85" spans="1:5" ht="12.75" customHeight="1">
      <c r="A85" s="22" t="s">
        <v>424</v>
      </c>
      <c r="B85" s="35">
        <v>421</v>
      </c>
      <c r="C85" s="501"/>
      <c r="D85" s="43">
        <v>1260794099</v>
      </c>
      <c r="E85" s="319">
        <v>3286836669</v>
      </c>
    </row>
    <row r="86" spans="1:5" ht="12.75" customHeight="1">
      <c r="A86" s="22" t="s">
        <v>425</v>
      </c>
      <c r="B86" s="35">
        <v>422</v>
      </c>
      <c r="C86" s="501"/>
      <c r="D86" s="43"/>
      <c r="E86" s="319"/>
    </row>
    <row r="87" spans="1:5" ht="12.75" customHeight="1">
      <c r="A87" s="21" t="s">
        <v>128</v>
      </c>
      <c r="B87" s="329">
        <v>430</v>
      </c>
      <c r="C87" s="501"/>
      <c r="D87" s="330">
        <f>D88+D89</f>
        <v>0</v>
      </c>
      <c r="E87" s="332"/>
    </row>
    <row r="88" spans="1:5" ht="12.75" customHeight="1">
      <c r="A88" s="22" t="s">
        <v>129</v>
      </c>
      <c r="B88" s="35">
        <v>432</v>
      </c>
      <c r="C88" s="501"/>
      <c r="D88" s="43"/>
      <c r="E88" s="319"/>
    </row>
    <row r="89" spans="1:5" ht="12.75" customHeight="1">
      <c r="A89" s="22" t="s">
        <v>130</v>
      </c>
      <c r="B89" s="35">
        <v>433</v>
      </c>
      <c r="C89" s="501"/>
      <c r="D89" s="43"/>
      <c r="E89" s="319"/>
    </row>
    <row r="90" spans="1:5" ht="12.75" customHeight="1">
      <c r="A90" s="26" t="s">
        <v>131</v>
      </c>
      <c r="B90" s="337">
        <v>440</v>
      </c>
      <c r="C90" s="503"/>
      <c r="D90" s="338">
        <f>D75+D56</f>
        <v>33905722621</v>
      </c>
      <c r="E90" s="338">
        <f>E75+E56</f>
        <v>30649320906</v>
      </c>
    </row>
    <row r="91" spans="1:5">
      <c r="E91" s="339"/>
    </row>
    <row r="92" spans="1:5" ht="15.75">
      <c r="B92" s="344" t="s">
        <v>136</v>
      </c>
      <c r="C92" s="344"/>
      <c r="D92" s="344"/>
      <c r="E92" s="345"/>
    </row>
    <row r="93" spans="1:5" s="14" customFormat="1" ht="15.75">
      <c r="A93" s="27" t="s">
        <v>132</v>
      </c>
      <c r="C93" s="506"/>
      <c r="D93" s="346" t="s">
        <v>133</v>
      </c>
      <c r="E93" s="346"/>
    </row>
    <row r="94" spans="1:5">
      <c r="E94" s="339"/>
    </row>
    <row r="95" spans="1:5">
      <c r="E95" s="339"/>
    </row>
    <row r="99" spans="1:1" ht="15.75">
      <c r="A99" s="28" t="s">
        <v>134</v>
      </c>
    </row>
  </sheetData>
  <mergeCells count="4">
    <mergeCell ref="A4:E4"/>
    <mergeCell ref="A5:E5"/>
    <mergeCell ref="B92:E92"/>
    <mergeCell ref="D93:E93"/>
  </mergeCells>
  <phoneticPr fontId="13" type="noConversion"/>
  <pageMargins left="0.56000000000000005" right="0.45" top="0.3" bottom="0.32" header="0.3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37"/>
  <sheetViews>
    <sheetView topLeftCell="A7" workbookViewId="0">
      <selection activeCell="D28" sqref="D28"/>
    </sheetView>
  </sheetViews>
  <sheetFormatPr defaultRowHeight="12.75"/>
  <cols>
    <col min="1" max="1" width="37.7109375" style="3" customWidth="1"/>
    <col min="2" max="2" width="4.85546875" style="168" customWidth="1"/>
    <col min="3" max="3" width="13.42578125" style="3" hidden="1" customWidth="1"/>
    <col min="4" max="4" width="6.42578125" style="3" customWidth="1"/>
    <col min="5" max="5" width="14.28515625" style="10" customWidth="1"/>
    <col min="6" max="6" width="13.7109375" style="3" customWidth="1"/>
    <col min="7" max="7" width="13.28515625" style="3" customWidth="1"/>
    <col min="8" max="8" width="13.140625" style="3" customWidth="1"/>
    <col min="9" max="16384" width="9.140625" style="3"/>
  </cols>
  <sheetData>
    <row r="1" spans="1:8" ht="15.75">
      <c r="A1" s="27" t="s">
        <v>137</v>
      </c>
      <c r="B1" s="166"/>
      <c r="C1" s="13"/>
      <c r="D1" s="13"/>
      <c r="E1" s="301"/>
      <c r="F1" s="13"/>
      <c r="G1" s="13"/>
    </row>
    <row r="2" spans="1:8" ht="15">
      <c r="A2" s="30" t="s">
        <v>138</v>
      </c>
      <c r="B2" s="167"/>
      <c r="C2" s="311"/>
      <c r="D2" s="311"/>
      <c r="E2" s="312"/>
      <c r="F2" s="311"/>
      <c r="G2" s="311"/>
    </row>
    <row r="4" spans="1:8" ht="20.25">
      <c r="A4" s="347" t="s">
        <v>139</v>
      </c>
      <c r="B4" s="348"/>
      <c r="C4" s="348"/>
      <c r="D4" s="348"/>
      <c r="E4" s="348"/>
      <c r="F4" s="348"/>
      <c r="G4" s="348"/>
      <c r="H4" s="348"/>
    </row>
    <row r="5" spans="1:8" ht="18.75">
      <c r="A5" s="349" t="s">
        <v>171</v>
      </c>
      <c r="B5" s="350"/>
      <c r="C5" s="350"/>
      <c r="D5" s="350"/>
      <c r="E5" s="350"/>
      <c r="F5" s="350"/>
      <c r="G5" s="350"/>
      <c r="H5" s="350"/>
    </row>
    <row r="6" spans="1:8" ht="20.25">
      <c r="A6" s="313"/>
      <c r="B6" s="313"/>
      <c r="C6" s="313"/>
      <c r="D6" s="313"/>
      <c r="E6" s="314"/>
      <c r="F6" s="313"/>
      <c r="G6" s="313"/>
      <c r="H6" s="313"/>
    </row>
    <row r="7" spans="1:8" s="198" customFormat="1" ht="16.5" customHeight="1">
      <c r="A7" s="353" t="s">
        <v>6</v>
      </c>
      <c r="B7" s="353" t="s">
        <v>7</v>
      </c>
      <c r="D7" s="493" t="s">
        <v>429</v>
      </c>
      <c r="E7" s="352" t="s">
        <v>140</v>
      </c>
      <c r="F7" s="352"/>
      <c r="G7" s="351" t="s">
        <v>141</v>
      </c>
      <c r="H7" s="351"/>
    </row>
    <row r="8" spans="1:8" s="198" customFormat="1" ht="16.5" customHeight="1">
      <c r="A8" s="354"/>
      <c r="B8" s="354"/>
      <c r="D8" s="494"/>
      <c r="E8" s="352"/>
      <c r="F8" s="352"/>
      <c r="G8" s="351"/>
      <c r="H8" s="351"/>
    </row>
    <row r="9" spans="1:8" s="315" customFormat="1" ht="18" customHeight="1">
      <c r="A9" s="355"/>
      <c r="B9" s="355"/>
      <c r="C9" s="31" t="s">
        <v>142</v>
      </c>
      <c r="D9" s="495"/>
      <c r="E9" s="41" t="s">
        <v>172</v>
      </c>
      <c r="F9" s="40" t="s">
        <v>143</v>
      </c>
      <c r="G9" s="40" t="s">
        <v>172</v>
      </c>
      <c r="H9" s="40" t="s">
        <v>143</v>
      </c>
    </row>
    <row r="10" spans="1:8" ht="19.5" customHeight="1">
      <c r="A10" s="32" t="s">
        <v>144</v>
      </c>
      <c r="B10" s="316">
        <v>1</v>
      </c>
      <c r="C10" s="33" t="s">
        <v>145</v>
      </c>
      <c r="D10" s="33" t="s">
        <v>444</v>
      </c>
      <c r="E10" s="42">
        <v>11208994222</v>
      </c>
      <c r="F10" s="317">
        <v>4454544065</v>
      </c>
      <c r="G10" s="317">
        <v>12758736930</v>
      </c>
      <c r="H10" s="317">
        <v>7060573259</v>
      </c>
    </row>
    <row r="11" spans="1:8" ht="19.5" customHeight="1">
      <c r="A11" s="34" t="s">
        <v>146</v>
      </c>
      <c r="B11" s="318">
        <v>2</v>
      </c>
      <c r="C11" s="35" t="s">
        <v>147</v>
      </c>
      <c r="D11" s="35" t="s">
        <v>445</v>
      </c>
      <c r="E11" s="43"/>
      <c r="F11" s="319"/>
      <c r="G11" s="319">
        <v>0</v>
      </c>
      <c r="H11" s="319">
        <v>76543643</v>
      </c>
    </row>
    <row r="12" spans="1:8" ht="19.5" customHeight="1">
      <c r="A12" s="34" t="s">
        <v>148</v>
      </c>
      <c r="B12" s="318">
        <v>10</v>
      </c>
      <c r="C12" s="35" t="s">
        <v>147</v>
      </c>
      <c r="D12" s="35" t="s">
        <v>446</v>
      </c>
      <c r="E12" s="319">
        <f>E10-E11</f>
        <v>11208994222</v>
      </c>
      <c r="F12" s="319">
        <f>F10-F11</f>
        <v>4454544065</v>
      </c>
      <c r="G12" s="320">
        <v>12758736930</v>
      </c>
      <c r="H12" s="319">
        <f>H10-H11</f>
        <v>6984029616</v>
      </c>
    </row>
    <row r="13" spans="1:8" ht="19.5" customHeight="1">
      <c r="A13" s="34" t="s">
        <v>149</v>
      </c>
      <c r="B13" s="318">
        <v>11</v>
      </c>
      <c r="C13" s="35" t="s">
        <v>150</v>
      </c>
      <c r="D13" s="35" t="s">
        <v>447</v>
      </c>
      <c r="E13" s="43">
        <v>8954183593</v>
      </c>
      <c r="F13" s="319">
        <v>2992698469</v>
      </c>
      <c r="G13" s="319">
        <v>9966825115</v>
      </c>
      <c r="H13" s="319">
        <v>4758629656</v>
      </c>
    </row>
    <row r="14" spans="1:8" ht="19.5" customHeight="1">
      <c r="A14" s="34" t="s">
        <v>151</v>
      </c>
      <c r="B14" s="318">
        <v>20</v>
      </c>
      <c r="C14" s="35" t="s">
        <v>147</v>
      </c>
      <c r="D14" s="35"/>
      <c r="E14" s="43">
        <v>2254810629</v>
      </c>
      <c r="F14" s="319">
        <f>F12-F13</f>
        <v>1461845596</v>
      </c>
      <c r="G14" s="319">
        <f>G12-G13</f>
        <v>2791911815</v>
      </c>
      <c r="H14" s="319">
        <f>H12-H13</f>
        <v>2225399960</v>
      </c>
    </row>
    <row r="15" spans="1:8" ht="19.5" customHeight="1">
      <c r="A15" s="34" t="s">
        <v>152</v>
      </c>
      <c r="B15" s="318">
        <v>21</v>
      </c>
      <c r="C15" s="35" t="s">
        <v>153</v>
      </c>
      <c r="D15" s="35" t="s">
        <v>448</v>
      </c>
      <c r="E15" s="43">
        <v>53530516</v>
      </c>
      <c r="F15" s="319">
        <v>210316549</v>
      </c>
      <c r="G15" s="319">
        <v>99449052</v>
      </c>
      <c r="H15" s="319">
        <v>261223855</v>
      </c>
    </row>
    <row r="16" spans="1:8" ht="19.5" customHeight="1">
      <c r="A16" s="34" t="s">
        <v>154</v>
      </c>
      <c r="B16" s="318">
        <v>22</v>
      </c>
      <c r="C16" s="35" t="s">
        <v>155</v>
      </c>
      <c r="D16" s="35" t="s">
        <v>449</v>
      </c>
      <c r="E16" s="43">
        <v>21746968</v>
      </c>
      <c r="F16" s="319">
        <v>-255700747</v>
      </c>
      <c r="G16" s="319">
        <v>23867079</v>
      </c>
      <c r="H16" s="319">
        <v>-369200747</v>
      </c>
    </row>
    <row r="17" spans="1:8" ht="19.5" customHeight="1">
      <c r="A17" s="34" t="s">
        <v>156</v>
      </c>
      <c r="B17" s="318">
        <v>23</v>
      </c>
      <c r="C17" s="35" t="s">
        <v>147</v>
      </c>
      <c r="D17" s="35"/>
      <c r="E17" s="43">
        <v>16718968</v>
      </c>
      <c r="F17" s="319"/>
      <c r="G17" s="319">
        <v>16718968</v>
      </c>
      <c r="H17" s="319"/>
    </row>
    <row r="18" spans="1:8" ht="19.5" customHeight="1">
      <c r="A18" s="34" t="s">
        <v>157</v>
      </c>
      <c r="B18" s="318">
        <v>25</v>
      </c>
      <c r="C18" s="35" t="s">
        <v>147</v>
      </c>
      <c r="D18" s="35"/>
      <c r="E18" s="43"/>
      <c r="F18" s="319"/>
      <c r="G18" s="319">
        <v>0</v>
      </c>
      <c r="H18" s="319"/>
    </row>
    <row r="19" spans="1:8" ht="19.5" customHeight="1">
      <c r="A19" s="34" t="s">
        <v>158</v>
      </c>
      <c r="B19" s="318">
        <v>26</v>
      </c>
      <c r="C19" s="35" t="s">
        <v>147</v>
      </c>
      <c r="D19" s="35" t="s">
        <v>452</v>
      </c>
      <c r="E19" s="43">
        <v>1070681439</v>
      </c>
      <c r="F19" s="319">
        <v>1062381260</v>
      </c>
      <c r="G19" s="319">
        <v>1412240625</v>
      </c>
      <c r="H19" s="319">
        <v>1680593467</v>
      </c>
    </row>
    <row r="20" spans="1:8" ht="19.5" customHeight="1">
      <c r="A20" s="34" t="s">
        <v>159</v>
      </c>
      <c r="B20" s="318">
        <v>30</v>
      </c>
      <c r="C20" s="35" t="s">
        <v>147</v>
      </c>
      <c r="D20" s="35"/>
      <c r="E20" s="319">
        <f>E14+E15-E16-E19</f>
        <v>1215912738</v>
      </c>
      <c r="F20" s="319">
        <f>F14+F15-F16-F19</f>
        <v>865481632</v>
      </c>
      <c r="G20" s="319">
        <v>1455253163</v>
      </c>
      <c r="H20" s="319">
        <f>H14+H15-H16-H19</f>
        <v>1175231095</v>
      </c>
    </row>
    <row r="21" spans="1:8" ht="19.5" customHeight="1">
      <c r="A21" s="34" t="s">
        <v>160</v>
      </c>
      <c r="B21" s="318">
        <v>31</v>
      </c>
      <c r="C21" s="35" t="s">
        <v>147</v>
      </c>
      <c r="D21" s="35" t="s">
        <v>450</v>
      </c>
      <c r="E21" s="43">
        <v>356501631</v>
      </c>
      <c r="F21" s="319">
        <v>39067261</v>
      </c>
      <c r="G21" s="319">
        <v>357301631</v>
      </c>
      <c r="H21" s="319">
        <v>117644002</v>
      </c>
    </row>
    <row r="22" spans="1:8" ht="19.5" customHeight="1">
      <c r="A22" s="34" t="s">
        <v>161</v>
      </c>
      <c r="B22" s="318">
        <v>32</v>
      </c>
      <c r="C22" s="35" t="s">
        <v>147</v>
      </c>
      <c r="D22" s="35" t="s">
        <v>451</v>
      </c>
      <c r="E22" s="43">
        <v>145431984</v>
      </c>
      <c r="F22" s="319">
        <v>16182137</v>
      </c>
      <c r="G22" s="319">
        <v>196152103</v>
      </c>
      <c r="H22" s="319">
        <v>16349841</v>
      </c>
    </row>
    <row r="23" spans="1:8" ht="19.5" customHeight="1">
      <c r="A23" s="34" t="s">
        <v>162</v>
      </c>
      <c r="B23" s="318">
        <v>40</v>
      </c>
      <c r="C23" s="35" t="s">
        <v>147</v>
      </c>
      <c r="D23" s="35"/>
      <c r="E23" s="43">
        <v>211069647</v>
      </c>
      <c r="F23" s="319">
        <f>F21-F22</f>
        <v>22885124</v>
      </c>
      <c r="G23" s="319">
        <v>161149528</v>
      </c>
      <c r="H23" s="319">
        <f>H21-H22</f>
        <v>101294161</v>
      </c>
    </row>
    <row r="24" spans="1:8" ht="19.5" customHeight="1">
      <c r="A24" s="34" t="s">
        <v>163</v>
      </c>
      <c r="B24" s="318">
        <v>50</v>
      </c>
      <c r="C24" s="35" t="s">
        <v>147</v>
      </c>
      <c r="D24" s="35" t="s">
        <v>453</v>
      </c>
      <c r="E24" s="319">
        <f>E20+E23</f>
        <v>1426982385</v>
      </c>
      <c r="F24" s="319">
        <f>F20+F23</f>
        <v>888366756</v>
      </c>
      <c r="G24" s="319">
        <v>1616402691</v>
      </c>
      <c r="H24" s="319">
        <f>H20+H23</f>
        <v>1276525256</v>
      </c>
    </row>
    <row r="25" spans="1:8" ht="19.5" customHeight="1">
      <c r="A25" s="34" t="s">
        <v>164</v>
      </c>
      <c r="B25" s="318">
        <v>51</v>
      </c>
      <c r="C25" s="35" t="s">
        <v>165</v>
      </c>
      <c r="E25" s="43">
        <v>313936125</v>
      </c>
      <c r="F25" s="319">
        <v>164611062</v>
      </c>
      <c r="G25" s="319">
        <v>355608592</v>
      </c>
      <c r="H25" s="319">
        <v>250005932</v>
      </c>
    </row>
    <row r="26" spans="1:8" ht="19.5" customHeight="1">
      <c r="A26" s="34" t="s">
        <v>166</v>
      </c>
      <c r="B26" s="318">
        <v>52</v>
      </c>
      <c r="C26" s="35" t="s">
        <v>165</v>
      </c>
      <c r="D26" s="35"/>
      <c r="E26" s="43"/>
      <c r="F26" s="319"/>
      <c r="G26" s="319">
        <v>0</v>
      </c>
      <c r="H26" s="319"/>
    </row>
    <row r="27" spans="1:8" ht="19.5" customHeight="1">
      <c r="A27" s="34" t="s">
        <v>167</v>
      </c>
      <c r="B27" s="318">
        <v>60</v>
      </c>
      <c r="C27" s="35" t="s">
        <v>147</v>
      </c>
      <c r="D27" s="35"/>
      <c r="E27" s="319">
        <f>E24-E25</f>
        <v>1113046260</v>
      </c>
      <c r="F27" s="319">
        <f>F24-F25</f>
        <v>723755694</v>
      </c>
      <c r="G27" s="319">
        <v>1260794099</v>
      </c>
      <c r="H27" s="319">
        <f>H24-H25</f>
        <v>1026519324</v>
      </c>
    </row>
    <row r="28" spans="1:8" ht="19.5" customHeight="1">
      <c r="A28" s="36" t="s">
        <v>168</v>
      </c>
      <c r="B28" s="321">
        <v>70</v>
      </c>
      <c r="C28" s="37" t="s">
        <v>147</v>
      </c>
      <c r="D28" s="37"/>
      <c r="E28" s="44"/>
      <c r="F28" s="322"/>
      <c r="G28" s="322"/>
      <c r="H28" s="322"/>
    </row>
    <row r="31" spans="1:8" s="198" customFormat="1" ht="15.75">
      <c r="A31" s="39" t="s">
        <v>169</v>
      </c>
      <c r="B31" s="257"/>
      <c r="E31" s="305"/>
    </row>
    <row r="37" spans="1:1" ht="15.75">
      <c r="A37" s="38" t="s">
        <v>170</v>
      </c>
    </row>
  </sheetData>
  <mergeCells count="7">
    <mergeCell ref="A4:H4"/>
    <mergeCell ref="A5:H5"/>
    <mergeCell ref="G7:H8"/>
    <mergeCell ref="E7:F8"/>
    <mergeCell ref="A7:A9"/>
    <mergeCell ref="B7:B9"/>
    <mergeCell ref="D7:D9"/>
  </mergeCells>
  <phoneticPr fontId="13" type="noConversion"/>
  <pageMargins left="0.25" right="0.25" top="0.47" bottom="0.59" header="0.32" footer="0.28000000000000003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51"/>
  <sheetViews>
    <sheetView tabSelected="1" topLeftCell="A28" workbookViewId="0">
      <selection activeCell="I24" sqref="I24"/>
    </sheetView>
  </sheetViews>
  <sheetFormatPr defaultRowHeight="12.75"/>
  <cols>
    <col min="1" max="1" width="50.5703125" style="3" customWidth="1"/>
    <col min="2" max="2" width="6" style="3" customWidth="1"/>
    <col min="3" max="3" width="11" style="3" customWidth="1"/>
    <col min="4" max="4" width="16.140625" style="3" customWidth="1"/>
    <col min="5" max="5" width="17.140625" style="3" customWidth="1"/>
    <col min="6" max="6" width="9.140625" style="3"/>
    <col min="7" max="7" width="3.28515625" style="3" hidden="1" customWidth="1"/>
    <col min="8" max="8" width="22.140625" style="3" customWidth="1"/>
    <col min="9" max="9" width="28" style="3" customWidth="1"/>
    <col min="10" max="16384" width="9.140625" style="3"/>
  </cols>
  <sheetData>
    <row r="1" spans="1:9" ht="15.75">
      <c r="A1" s="1" t="s">
        <v>0</v>
      </c>
      <c r="B1" s="358"/>
      <c r="C1" s="358"/>
      <c r="D1" s="358"/>
      <c r="E1" s="358"/>
    </row>
    <row r="2" spans="1:9" ht="15.75">
      <c r="A2" s="2" t="s">
        <v>1</v>
      </c>
      <c r="B2" s="359" t="s">
        <v>2</v>
      </c>
      <c r="C2" s="359"/>
      <c r="D2" s="359"/>
      <c r="E2" s="359"/>
    </row>
    <row r="3" spans="1:9">
      <c r="A3" s="3" t="s">
        <v>3</v>
      </c>
      <c r="B3" s="360" t="s">
        <v>4</v>
      </c>
      <c r="C3" s="360"/>
      <c r="D3" s="360"/>
      <c r="E3" s="360"/>
    </row>
    <row r="5" spans="1:9" ht="22.5">
      <c r="A5" s="341" t="s">
        <v>5</v>
      </c>
      <c r="B5" s="341"/>
      <c r="C5" s="341"/>
      <c r="D5" s="341"/>
      <c r="E5" s="341"/>
    </row>
    <row r="6" spans="1:9" ht="18.75">
      <c r="A6" s="356" t="s">
        <v>45</v>
      </c>
      <c r="B6" s="356"/>
      <c r="C6" s="356"/>
      <c r="D6" s="356"/>
      <c r="E6" s="356"/>
    </row>
    <row r="8" spans="1:9" s="198" customFormat="1" ht="15.75" customHeight="1">
      <c r="A8" s="361" t="s">
        <v>6</v>
      </c>
      <c r="B8" s="361" t="s">
        <v>7</v>
      </c>
      <c r="C8" s="361" t="s">
        <v>429</v>
      </c>
      <c r="D8" s="169" t="s">
        <v>8</v>
      </c>
      <c r="E8" s="169" t="s">
        <v>9</v>
      </c>
    </row>
    <row r="9" spans="1:9" s="198" customFormat="1" ht="15.75" customHeight="1">
      <c r="A9" s="362"/>
      <c r="B9" s="362"/>
      <c r="C9" s="362"/>
      <c r="D9" s="113" t="s">
        <v>44</v>
      </c>
      <c r="E9" s="113" t="s">
        <v>43</v>
      </c>
    </row>
    <row r="10" spans="1:9" ht="15" customHeight="1">
      <c r="A10" s="4" t="s">
        <v>10</v>
      </c>
      <c r="B10" s="4"/>
      <c r="C10" s="4"/>
      <c r="D10" s="302"/>
      <c r="E10" s="4"/>
    </row>
    <row r="11" spans="1:9" ht="15" customHeight="1">
      <c r="A11" s="5" t="s">
        <v>11</v>
      </c>
      <c r="B11" s="5">
        <v>1</v>
      </c>
      <c r="C11" s="5"/>
      <c r="D11" s="303">
        <f>210225000+2500000000+1171484320+4696235715+7071234595</f>
        <v>15649179630</v>
      </c>
      <c r="E11" s="303">
        <v>18466079598</v>
      </c>
      <c r="H11" s="6"/>
    </row>
    <row r="12" spans="1:9" ht="15" customHeight="1">
      <c r="A12" s="5" t="s">
        <v>12</v>
      </c>
      <c r="B12" s="5">
        <v>2</v>
      </c>
      <c r="C12" s="5"/>
      <c r="D12" s="303">
        <f>-345950000-395685000-506100000-360000-3800000-6160207-547273-8711143-11618620-1650000-23633590-2010000-18102956-377160000-1538476451-2066000-39000000-17854190-6500000-38999696-11631856-322408709-41079195-18268896-1897931176</f>
        <v>-5635704958</v>
      </c>
      <c r="E12" s="303">
        <v>-12044560845</v>
      </c>
      <c r="H12" s="7"/>
    </row>
    <row r="13" spans="1:9" ht="15" customHeight="1">
      <c r="A13" s="5" t="s">
        <v>13</v>
      </c>
      <c r="B13" s="5">
        <v>3</v>
      </c>
      <c r="C13" s="5"/>
      <c r="D13" s="303">
        <f>-1105403513-199500000-66500000-3708769947</f>
        <v>-5080173460</v>
      </c>
      <c r="E13" s="303">
        <v>-5671063393</v>
      </c>
      <c r="H13" s="7"/>
      <c r="I13" s="7"/>
    </row>
    <row r="14" spans="1:9" ht="15" customHeight="1">
      <c r="A14" s="5" t="s">
        <v>14</v>
      </c>
      <c r="B14" s="5">
        <v>4</v>
      </c>
      <c r="C14" s="5"/>
      <c r="D14" s="303">
        <f>-16718968</f>
        <v>-16718968</v>
      </c>
      <c r="E14" s="303"/>
      <c r="I14" s="7"/>
    </row>
    <row r="15" spans="1:9" ht="15" customHeight="1">
      <c r="A15" s="5" t="s">
        <v>15</v>
      </c>
      <c r="B15" s="5">
        <v>5</v>
      </c>
      <c r="C15" s="5"/>
      <c r="D15" s="303">
        <f>-35000000-329685403</f>
        <v>-364685403</v>
      </c>
      <c r="E15" s="303">
        <v>-553491180</v>
      </c>
      <c r="H15" s="7"/>
    </row>
    <row r="16" spans="1:9" ht="15" customHeight="1">
      <c r="A16" s="5" t="s">
        <v>16</v>
      </c>
      <c r="B16" s="5">
        <v>6</v>
      </c>
      <c r="C16" s="5"/>
      <c r="D16" s="303">
        <f>1200000+9395000+1073000+690000+2152000+100000+58459000</f>
        <v>73069000</v>
      </c>
      <c r="E16" s="303">
        <v>2741604325</v>
      </c>
      <c r="H16" s="7"/>
      <c r="I16" s="7"/>
    </row>
    <row r="17" spans="1:9" ht="15" customHeight="1">
      <c r="A17" s="5" t="s">
        <v>17</v>
      </c>
      <c r="B17" s="5">
        <v>7</v>
      </c>
      <c r="C17" s="5"/>
      <c r="D17" s="303">
        <f>-(32320000+5430217+9686105+14854546+12000000+3510476+84437420+303000000+7320000+780000+3150000+5028000+12896041+5715939+100786500+3219000+58457665+23017220+1778442388)</f>
        <v>-2464051517</v>
      </c>
      <c r="E17" s="303">
        <v>-2325117360</v>
      </c>
      <c r="H17" s="7"/>
    </row>
    <row r="18" spans="1:9" s="198" customFormat="1" ht="15" customHeight="1">
      <c r="A18" s="8" t="s">
        <v>18</v>
      </c>
      <c r="B18" s="8">
        <v>20</v>
      </c>
      <c r="C18" s="8"/>
      <c r="D18" s="304">
        <f>SUM(D11:D17)</f>
        <v>2160914324</v>
      </c>
      <c r="E18" s="304">
        <f>SUM(E11:E17)</f>
        <v>613451145</v>
      </c>
      <c r="H18" s="9"/>
    </row>
    <row r="19" spans="1:9" s="198" customFormat="1" ht="15" customHeight="1">
      <c r="A19" s="8" t="s">
        <v>19</v>
      </c>
      <c r="B19" s="8"/>
      <c r="C19" s="8"/>
      <c r="D19" s="304"/>
      <c r="E19" s="304"/>
      <c r="H19" s="305"/>
    </row>
    <row r="20" spans="1:9" ht="15" customHeight="1">
      <c r="A20" s="5" t="s">
        <v>20</v>
      </c>
      <c r="B20" s="5">
        <v>21</v>
      </c>
      <c r="C20" s="5"/>
      <c r="D20" s="303"/>
      <c r="E20" s="303"/>
      <c r="H20" s="10"/>
      <c r="I20" s="7"/>
    </row>
    <row r="21" spans="1:9" ht="15" customHeight="1">
      <c r="A21" s="5" t="s">
        <v>21</v>
      </c>
      <c r="B21" s="5">
        <v>22</v>
      </c>
      <c r="C21" s="5"/>
      <c r="D21" s="303">
        <v>9000000</v>
      </c>
      <c r="E21" s="303"/>
      <c r="H21" s="10"/>
    </row>
    <row r="22" spans="1:9" ht="15" customHeight="1">
      <c r="A22" s="5" t="s">
        <v>22</v>
      </c>
      <c r="B22" s="5">
        <v>23</v>
      </c>
      <c r="C22" s="5"/>
      <c r="D22" s="303">
        <f>-924600000-2318392000-1372632097</f>
        <v>-4615624097</v>
      </c>
      <c r="E22" s="303"/>
      <c r="H22" s="10"/>
      <c r="I22" s="7"/>
    </row>
    <row r="23" spans="1:9" ht="15" customHeight="1">
      <c r="A23" s="5" t="s">
        <v>23</v>
      </c>
      <c r="B23" s="5">
        <v>24</v>
      </c>
      <c r="C23" s="5"/>
      <c r="D23" s="303"/>
      <c r="E23" s="306"/>
      <c r="H23" s="305"/>
    </row>
    <row r="24" spans="1:9" ht="15" customHeight="1">
      <c r="A24" s="5" t="s">
        <v>24</v>
      </c>
      <c r="B24" s="5">
        <v>25</v>
      </c>
      <c r="C24" s="5"/>
      <c r="D24" s="303"/>
      <c r="E24" s="306"/>
      <c r="H24" s="10"/>
    </row>
    <row r="25" spans="1:9" ht="15" customHeight="1">
      <c r="A25" s="5" t="s">
        <v>25</v>
      </c>
      <c r="B25" s="5">
        <v>26</v>
      </c>
      <c r="C25" s="5"/>
      <c r="D25" s="303"/>
      <c r="E25" s="303">
        <v>956173815</v>
      </c>
      <c r="G25" s="10">
        <v>72421000</v>
      </c>
      <c r="H25" s="10">
        <f>H15-H23</f>
        <v>0</v>
      </c>
    </row>
    <row r="26" spans="1:9" ht="15" customHeight="1">
      <c r="A26" s="5" t="s">
        <v>26</v>
      </c>
      <c r="B26" s="5">
        <v>27</v>
      </c>
      <c r="C26" s="5"/>
      <c r="D26" s="303">
        <f>15579140+3758106</f>
        <v>19337246</v>
      </c>
      <c r="E26" s="303">
        <v>158774396</v>
      </c>
      <c r="G26" s="10">
        <v>3132964</v>
      </c>
      <c r="H26" s="10"/>
    </row>
    <row r="27" spans="1:9" s="198" customFormat="1" ht="15" customHeight="1">
      <c r="A27" s="8" t="s">
        <v>27</v>
      </c>
      <c r="B27" s="8">
        <v>30</v>
      </c>
      <c r="C27" s="8"/>
      <c r="D27" s="304">
        <f>SUM(D20:D26)</f>
        <v>-4587286851</v>
      </c>
      <c r="E27" s="304">
        <f>SUM(E20:E26)</f>
        <v>1114948211</v>
      </c>
      <c r="G27" s="10">
        <v>26384501</v>
      </c>
    </row>
    <row r="28" spans="1:9" s="198" customFormat="1" ht="15" customHeight="1">
      <c r="A28" s="8" t="s">
        <v>28</v>
      </c>
      <c r="B28" s="8"/>
      <c r="C28" s="8"/>
      <c r="D28" s="304"/>
      <c r="E28" s="304"/>
      <c r="G28" s="10">
        <v>134872500</v>
      </c>
      <c r="H28" s="200"/>
    </row>
    <row r="29" spans="1:9" ht="15" customHeight="1">
      <c r="A29" s="5" t="s">
        <v>29</v>
      </c>
      <c r="B29" s="5">
        <v>31</v>
      </c>
      <c r="C29" s="5"/>
      <c r="D29" s="303"/>
      <c r="E29" s="303"/>
      <c r="G29" s="10">
        <v>1188937</v>
      </c>
      <c r="H29" s="7">
        <f>H19+H13</f>
        <v>0</v>
      </c>
    </row>
    <row r="30" spans="1:9" ht="15" customHeight="1">
      <c r="A30" s="5" t="s">
        <v>30</v>
      </c>
      <c r="B30" s="5">
        <v>32</v>
      </c>
      <c r="C30" s="5"/>
      <c r="D30" s="303"/>
      <c r="E30" s="303"/>
      <c r="G30" s="10">
        <v>10000000</v>
      </c>
    </row>
    <row r="31" spans="1:9" ht="15" customHeight="1">
      <c r="A31" s="5" t="s">
        <v>31</v>
      </c>
      <c r="B31" s="5">
        <v>33</v>
      </c>
      <c r="C31" s="5"/>
      <c r="D31" s="303">
        <v>648000000</v>
      </c>
      <c r="E31" s="303"/>
      <c r="G31" s="10">
        <v>1529137</v>
      </c>
    </row>
    <row r="32" spans="1:9" ht="15" customHeight="1">
      <c r="A32" s="5" t="s">
        <v>32</v>
      </c>
      <c r="B32" s="5">
        <v>34</v>
      </c>
      <c r="C32" s="5"/>
      <c r="D32" s="303"/>
      <c r="E32" s="303"/>
      <c r="G32" s="10">
        <v>4865133</v>
      </c>
      <c r="H32" s="7"/>
    </row>
    <row r="33" spans="1:8" ht="15" customHeight="1">
      <c r="A33" s="5" t="s">
        <v>33</v>
      </c>
      <c r="B33" s="5">
        <v>35</v>
      </c>
      <c r="C33" s="5"/>
      <c r="D33" s="303"/>
      <c r="E33" s="303"/>
      <c r="G33" s="10">
        <v>19787276</v>
      </c>
    </row>
    <row r="34" spans="1:8" ht="15" customHeight="1">
      <c r="A34" s="5" t="s">
        <v>34</v>
      </c>
      <c r="B34" s="5">
        <v>36</v>
      </c>
      <c r="C34" s="5"/>
      <c r="D34" s="303"/>
      <c r="E34" s="303"/>
      <c r="G34" s="10">
        <v>9343000</v>
      </c>
    </row>
    <row r="35" spans="1:8" s="198" customFormat="1" ht="15" customHeight="1">
      <c r="A35" s="8" t="s">
        <v>35</v>
      </c>
      <c r="B35" s="8">
        <v>40</v>
      </c>
      <c r="C35" s="8"/>
      <c r="D35" s="304">
        <f>SUM(D29:D34)</f>
        <v>648000000</v>
      </c>
      <c r="E35" s="304">
        <f>E29+E30+E31+E32+E33+E34</f>
        <v>0</v>
      </c>
      <c r="G35" s="10">
        <v>20097000</v>
      </c>
    </row>
    <row r="36" spans="1:8" s="198" customFormat="1" ht="15" customHeight="1">
      <c r="A36" s="8" t="s">
        <v>36</v>
      </c>
      <c r="B36" s="8">
        <v>50</v>
      </c>
      <c r="C36" s="8"/>
      <c r="D36" s="304">
        <f>D18+D27+D35</f>
        <v>-1778372527</v>
      </c>
      <c r="E36" s="304">
        <f>E18+E27+E35</f>
        <v>1728399356</v>
      </c>
      <c r="G36" s="10">
        <v>1200000</v>
      </c>
    </row>
    <row r="37" spans="1:8" s="198" customFormat="1" ht="15" customHeight="1">
      <c r="A37" s="8" t="s">
        <v>37</v>
      </c>
      <c r="B37" s="8">
        <v>60</v>
      </c>
      <c r="C37" s="8"/>
      <c r="D37" s="304">
        <v>2951449831</v>
      </c>
      <c r="E37" s="304">
        <v>1315962219</v>
      </c>
      <c r="G37" s="10">
        <v>14841500</v>
      </c>
    </row>
    <row r="38" spans="1:8" s="308" customFormat="1" ht="15" customHeight="1">
      <c r="A38" s="11" t="s">
        <v>38</v>
      </c>
      <c r="B38" s="11">
        <v>61</v>
      </c>
      <c r="C38" s="11"/>
      <c r="D38" s="307"/>
      <c r="E38" s="307"/>
      <c r="G38" s="309">
        <v>3886400</v>
      </c>
      <c r="H38" s="310"/>
    </row>
    <row r="39" spans="1:8" s="198" customFormat="1" ht="15" customHeight="1">
      <c r="A39" s="8" t="s">
        <v>39</v>
      </c>
      <c r="B39" s="8">
        <v>70</v>
      </c>
      <c r="C39" s="8"/>
      <c r="D39" s="304">
        <f>SUM(D36:D38)</f>
        <v>1173077304</v>
      </c>
      <c r="E39" s="304">
        <f>E36+E37+E38</f>
        <v>3044361575</v>
      </c>
      <c r="G39" s="10">
        <v>3000000</v>
      </c>
      <c r="H39" s="200"/>
    </row>
    <row r="40" spans="1:8" ht="15.75" customHeight="1">
      <c r="A40" s="12"/>
      <c r="B40" s="12"/>
      <c r="C40" s="12"/>
      <c r="D40" s="12"/>
      <c r="E40" s="12"/>
      <c r="G40" s="10">
        <v>3831813</v>
      </c>
    </row>
    <row r="41" spans="1:8" ht="15.75">
      <c r="F41" s="166"/>
      <c r="G41" s="10">
        <v>9272727</v>
      </c>
      <c r="H41" s="7"/>
    </row>
    <row r="42" spans="1:8" ht="15" customHeight="1">
      <c r="A42" s="13"/>
      <c r="B42" s="345" t="s">
        <v>422</v>
      </c>
      <c r="C42" s="345"/>
      <c r="D42" s="345"/>
      <c r="E42" s="345"/>
      <c r="G42" s="10">
        <v>960500</v>
      </c>
    </row>
    <row r="43" spans="1:8" ht="15.75">
      <c r="A43" s="14" t="s">
        <v>40</v>
      </c>
      <c r="B43" s="13"/>
      <c r="C43" s="13"/>
      <c r="D43" s="357" t="s">
        <v>41</v>
      </c>
      <c r="E43" s="357"/>
      <c r="G43" s="10">
        <v>6527272</v>
      </c>
    </row>
    <row r="44" spans="1:8" ht="15.75">
      <c r="A44" s="13"/>
      <c r="B44" s="13"/>
      <c r="C44" s="13"/>
      <c r="D44" s="13"/>
      <c r="E44" s="13"/>
      <c r="G44" s="10">
        <v>2361000</v>
      </c>
    </row>
    <row r="45" spans="1:8" ht="15.75">
      <c r="A45" s="13"/>
      <c r="B45" s="13"/>
      <c r="C45" s="13"/>
      <c r="D45" s="13"/>
      <c r="E45" s="13"/>
      <c r="G45" s="10">
        <f>SUM(G25:G44)</f>
        <v>349502660</v>
      </c>
    </row>
    <row r="46" spans="1:8" ht="15.75">
      <c r="A46" s="13"/>
      <c r="B46" s="13"/>
      <c r="C46" s="13"/>
      <c r="D46" s="13"/>
      <c r="E46" s="13"/>
    </row>
    <row r="47" spans="1:8" ht="15.75">
      <c r="A47" s="13"/>
      <c r="B47" s="13"/>
      <c r="C47" s="13"/>
      <c r="D47" s="13"/>
      <c r="E47" s="13"/>
    </row>
    <row r="48" spans="1:8" ht="15.75">
      <c r="A48" s="15" t="s">
        <v>42</v>
      </c>
      <c r="B48" s="13"/>
      <c r="C48" s="13"/>
      <c r="D48" s="13"/>
      <c r="E48" s="13"/>
    </row>
    <row r="49" spans="1:5" ht="15.75">
      <c r="A49" s="13"/>
      <c r="B49" s="13"/>
      <c r="C49" s="13"/>
      <c r="D49" s="13"/>
      <c r="E49" s="13"/>
    </row>
    <row r="51" spans="1:5">
      <c r="A51" s="7"/>
    </row>
  </sheetData>
  <mergeCells count="10">
    <mergeCell ref="A6:E6"/>
    <mergeCell ref="B42:E42"/>
    <mergeCell ref="D43:E43"/>
    <mergeCell ref="B1:E1"/>
    <mergeCell ref="B2:E2"/>
    <mergeCell ref="B3:E3"/>
    <mergeCell ref="A5:E5"/>
    <mergeCell ref="A8:A9"/>
    <mergeCell ref="B8:B9"/>
    <mergeCell ref="C8:C9"/>
  </mergeCells>
  <phoneticPr fontId="13" type="noConversion"/>
  <pageMargins left="0.25" right="0.25" top="0.69" bottom="0.3" header="0.5" footer="0.17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I137"/>
  <sheetViews>
    <sheetView workbookViewId="0">
      <selection activeCell="F9" sqref="F9"/>
    </sheetView>
  </sheetViews>
  <sheetFormatPr defaultRowHeight="12.75"/>
  <cols>
    <col min="1" max="1" width="23.42578125" style="265" customWidth="1"/>
    <col min="2" max="2" width="35.140625" style="265" customWidth="1"/>
    <col min="3" max="3" width="17.5703125" style="259" customWidth="1"/>
    <col min="4" max="4" width="18.28515625" style="265" customWidth="1"/>
    <col min="5" max="5" width="9.140625" style="265"/>
    <col min="6" max="6" width="18.42578125" style="265" customWidth="1"/>
    <col min="7" max="16384" width="9.140625" style="265"/>
  </cols>
  <sheetData>
    <row r="1" spans="1:9" s="260" customFormat="1" ht="34.5" customHeight="1">
      <c r="A1" s="45" t="s">
        <v>173</v>
      </c>
      <c r="C1" s="261"/>
      <c r="E1" s="3"/>
      <c r="F1" s="3"/>
      <c r="G1" s="3"/>
      <c r="H1" s="3"/>
      <c r="I1" s="3"/>
    </row>
    <row r="2" spans="1:9" s="260" customFormat="1" ht="11.25" customHeight="1">
      <c r="A2" s="262"/>
      <c r="C2" s="261"/>
      <c r="E2" s="3"/>
      <c r="F2" s="3"/>
      <c r="G2" s="3"/>
      <c r="H2" s="3"/>
      <c r="I2" s="3"/>
    </row>
    <row r="3" spans="1:9" ht="16.5">
      <c r="A3" s="365"/>
      <c r="B3" s="365"/>
      <c r="C3" s="263"/>
      <c r="D3" s="264"/>
      <c r="E3" s="3"/>
      <c r="F3" s="3"/>
      <c r="G3" s="3"/>
      <c r="H3" s="3"/>
      <c r="I3" s="3"/>
    </row>
    <row r="4" spans="1:9" ht="27.75" customHeight="1">
      <c r="A4" s="366" t="s">
        <v>174</v>
      </c>
      <c r="B4" s="367"/>
      <c r="C4" s="46" t="s">
        <v>314</v>
      </c>
      <c r="D4" s="47" t="s">
        <v>175</v>
      </c>
      <c r="E4" s="3"/>
      <c r="F4" s="3"/>
      <c r="G4" s="3"/>
      <c r="H4" s="3"/>
      <c r="I4" s="3"/>
    </row>
    <row r="5" spans="1:9" ht="27.75" customHeight="1">
      <c r="A5" s="368" t="s">
        <v>176</v>
      </c>
      <c r="B5" s="368"/>
      <c r="C5" s="62">
        <v>1173077304</v>
      </c>
      <c r="D5" s="266">
        <v>1951449831</v>
      </c>
      <c r="E5" s="3"/>
      <c r="F5" s="3"/>
      <c r="G5" s="3"/>
      <c r="H5" s="3"/>
      <c r="I5" s="3"/>
    </row>
    <row r="6" spans="1:9" s="260" customFormat="1" ht="27.75" customHeight="1">
      <c r="A6" s="363" t="s">
        <v>177</v>
      </c>
      <c r="B6" s="363"/>
      <c r="C6" s="102">
        <v>102769379</v>
      </c>
      <c r="D6" s="267">
        <v>4658662</v>
      </c>
      <c r="E6" s="3"/>
      <c r="F6" s="3"/>
      <c r="G6" s="3"/>
      <c r="H6" s="3"/>
      <c r="I6" s="3"/>
    </row>
    <row r="7" spans="1:9" s="260" customFormat="1" ht="27.75" customHeight="1">
      <c r="A7" s="363" t="s">
        <v>178</v>
      </c>
      <c r="B7" s="363"/>
      <c r="C7" s="268">
        <v>1050525881</v>
      </c>
      <c r="D7" s="268">
        <v>1927009125</v>
      </c>
      <c r="E7" s="3"/>
      <c r="F7" s="3"/>
      <c r="G7" s="3"/>
      <c r="H7" s="3"/>
      <c r="I7" s="3"/>
    </row>
    <row r="8" spans="1:9" ht="27.75" customHeight="1">
      <c r="A8" s="364" t="s">
        <v>179</v>
      </c>
      <c r="B8" s="364"/>
      <c r="C8" s="104">
        <v>1048503478</v>
      </c>
      <c r="D8" s="66">
        <v>1924986722</v>
      </c>
      <c r="E8" s="3"/>
      <c r="F8" s="3"/>
      <c r="G8" s="3"/>
      <c r="H8" s="3"/>
      <c r="I8" s="3"/>
    </row>
    <row r="9" spans="1:9" ht="27.75" customHeight="1">
      <c r="A9" s="364" t="s">
        <v>427</v>
      </c>
      <c r="B9" s="364"/>
      <c r="C9" s="104">
        <v>1022403</v>
      </c>
      <c r="D9" s="66">
        <v>1022403</v>
      </c>
      <c r="E9" s="3"/>
      <c r="F9" s="3"/>
      <c r="G9" s="3"/>
      <c r="H9" s="3"/>
      <c r="I9" s="3"/>
    </row>
    <row r="10" spans="1:9" ht="27.75" customHeight="1">
      <c r="A10" s="371" t="s">
        <v>180</v>
      </c>
      <c r="B10" s="372"/>
      <c r="C10" s="49">
        <v>1000000</v>
      </c>
      <c r="D10" s="66">
        <v>1000000</v>
      </c>
      <c r="E10" s="3"/>
      <c r="F10" s="3"/>
      <c r="G10" s="3"/>
      <c r="H10" s="3"/>
      <c r="I10" s="3"/>
    </row>
    <row r="11" spans="1:9" s="260" customFormat="1" ht="27.75" customHeight="1">
      <c r="A11" s="373" t="s">
        <v>181</v>
      </c>
      <c r="B11" s="374"/>
      <c r="C11" s="48">
        <v>19782044</v>
      </c>
      <c r="D11" s="268">
        <v>19782044</v>
      </c>
      <c r="E11" s="3"/>
      <c r="F11" s="3"/>
      <c r="G11" s="3"/>
      <c r="H11" s="3"/>
      <c r="I11" s="3"/>
    </row>
    <row r="12" spans="1:9" ht="27.75" customHeight="1">
      <c r="A12" s="371" t="s">
        <v>179</v>
      </c>
      <c r="B12" s="372"/>
      <c r="C12" s="49">
        <v>19782044</v>
      </c>
      <c r="D12" s="66">
        <v>19782044</v>
      </c>
      <c r="E12" s="3"/>
      <c r="F12" s="3"/>
      <c r="G12" s="3"/>
      <c r="H12" s="3"/>
      <c r="I12" s="3"/>
    </row>
    <row r="13" spans="1:9" ht="27.75" customHeight="1">
      <c r="A13" s="375" t="s">
        <v>49</v>
      </c>
      <c r="B13" s="376"/>
      <c r="C13" s="269">
        <v>1173077304</v>
      </c>
      <c r="D13" s="269">
        <v>1951449831</v>
      </c>
      <c r="E13" s="3"/>
      <c r="F13" s="3"/>
      <c r="G13" s="3"/>
      <c r="H13" s="3"/>
      <c r="I13" s="3"/>
    </row>
    <row r="14" spans="1:9" ht="27.75" customHeight="1">
      <c r="A14" s="377" t="s">
        <v>182</v>
      </c>
      <c r="B14" s="378"/>
      <c r="C14" s="50"/>
      <c r="D14" s="269"/>
      <c r="E14" s="3"/>
      <c r="F14" s="3"/>
      <c r="G14" s="3"/>
      <c r="H14" s="3"/>
      <c r="I14" s="3"/>
    </row>
    <row r="15" spans="1:9" ht="27.75" customHeight="1">
      <c r="A15" s="371" t="s">
        <v>183</v>
      </c>
      <c r="B15" s="372"/>
      <c r="C15" s="49">
        <v>18539062256</v>
      </c>
      <c r="D15" s="66">
        <v>18338725102</v>
      </c>
      <c r="E15" s="3"/>
      <c r="F15" s="3"/>
      <c r="G15" s="3"/>
      <c r="H15" s="3"/>
      <c r="I15" s="3"/>
    </row>
    <row r="16" spans="1:9" ht="27.75" customHeight="1">
      <c r="A16" s="379" t="s">
        <v>184</v>
      </c>
      <c r="B16" s="380"/>
      <c r="C16" s="49">
        <v>367130254</v>
      </c>
      <c r="D16" s="66">
        <v>176777636</v>
      </c>
      <c r="E16" s="3"/>
      <c r="F16" s="3"/>
      <c r="G16" s="3"/>
      <c r="H16" s="3"/>
      <c r="I16" s="3"/>
    </row>
    <row r="17" spans="1:9" ht="27.75" customHeight="1">
      <c r="A17" s="381" t="s">
        <v>185</v>
      </c>
      <c r="B17" s="382"/>
      <c r="C17" s="51">
        <v>3447794800</v>
      </c>
      <c r="D17" s="66">
        <v>2022148819</v>
      </c>
      <c r="F17" s="3"/>
      <c r="G17" s="3"/>
      <c r="H17" s="3"/>
      <c r="I17" s="3"/>
    </row>
    <row r="18" spans="1:9" ht="27.75" customHeight="1">
      <c r="A18" s="381" t="s">
        <v>186</v>
      </c>
      <c r="B18" s="382"/>
      <c r="C18" s="51">
        <v>-862222508</v>
      </c>
      <c r="D18" s="51">
        <v>-862222508</v>
      </c>
      <c r="F18" s="3"/>
      <c r="G18" s="3"/>
      <c r="H18" s="3"/>
      <c r="I18" s="3"/>
    </row>
    <row r="19" spans="1:9" ht="27" customHeight="1">
      <c r="A19" s="385" t="s">
        <v>49</v>
      </c>
      <c r="B19" s="386"/>
      <c r="C19" s="52">
        <v>21491764802</v>
      </c>
      <c r="D19" s="269">
        <v>19675429049</v>
      </c>
      <c r="F19" s="3"/>
      <c r="G19" s="3"/>
      <c r="H19" s="3"/>
      <c r="I19" s="3"/>
    </row>
    <row r="20" spans="1:9" ht="27" customHeight="1">
      <c r="A20" s="369" t="s">
        <v>351</v>
      </c>
      <c r="B20" s="370"/>
      <c r="C20" s="53"/>
      <c r="D20" s="269"/>
      <c r="F20" s="3"/>
      <c r="G20" s="3"/>
      <c r="H20" s="3"/>
      <c r="I20" s="3"/>
    </row>
    <row r="21" spans="1:9" ht="27" customHeight="1">
      <c r="A21" s="383" t="s">
        <v>187</v>
      </c>
      <c r="B21" s="384"/>
      <c r="C21" s="54">
        <v>15192450619</v>
      </c>
      <c r="D21" s="270">
        <v>15674955426</v>
      </c>
      <c r="F21" s="3"/>
      <c r="G21" s="3"/>
      <c r="H21" s="3"/>
      <c r="I21" s="3"/>
    </row>
    <row r="22" spans="1:9" ht="27" customHeight="1">
      <c r="A22" s="383" t="s">
        <v>188</v>
      </c>
      <c r="B22" s="384"/>
      <c r="C22" s="270">
        <v>422000021</v>
      </c>
      <c r="D22" s="270">
        <v>422000021</v>
      </c>
      <c r="F22" s="3"/>
      <c r="G22" s="3"/>
      <c r="H22" s="3"/>
      <c r="I22" s="3"/>
    </row>
    <row r="23" spans="1:9" ht="27" customHeight="1">
      <c r="A23" s="383" t="s">
        <v>189</v>
      </c>
      <c r="B23" s="384"/>
      <c r="C23" s="270">
        <v>901315106</v>
      </c>
      <c r="D23" s="270">
        <v>901315106</v>
      </c>
      <c r="F23" s="3"/>
      <c r="G23" s="3"/>
      <c r="H23" s="3"/>
      <c r="I23" s="3"/>
    </row>
    <row r="24" spans="1:9" ht="27" customHeight="1">
      <c r="A24" s="383" t="s">
        <v>190</v>
      </c>
      <c r="B24" s="384"/>
      <c r="C24" s="54">
        <v>189540093</v>
      </c>
      <c r="D24" s="270">
        <v>380952159</v>
      </c>
      <c r="F24" s="3"/>
      <c r="G24" s="3"/>
      <c r="H24" s="3"/>
      <c r="I24" s="3"/>
    </row>
    <row r="25" spans="1:9" ht="27" customHeight="1">
      <c r="A25" s="170" t="s">
        <v>315</v>
      </c>
      <c r="B25" s="171"/>
      <c r="C25" s="54">
        <v>592079527</v>
      </c>
      <c r="D25" s="270"/>
      <c r="F25" s="3"/>
      <c r="G25" s="3"/>
      <c r="H25" s="3"/>
      <c r="I25" s="3"/>
    </row>
    <row r="26" spans="1:9" ht="27" customHeight="1">
      <c r="A26" s="170" t="s">
        <v>316</v>
      </c>
      <c r="B26" s="171"/>
      <c r="C26" s="54">
        <v>327472400</v>
      </c>
      <c r="D26" s="270"/>
      <c r="F26" s="3"/>
      <c r="G26" s="3"/>
      <c r="H26" s="3"/>
      <c r="I26" s="3"/>
    </row>
    <row r="27" spans="1:9" ht="27" customHeight="1">
      <c r="A27" s="170" t="s">
        <v>317</v>
      </c>
      <c r="B27" s="171"/>
      <c r="C27" s="54">
        <v>353352200</v>
      </c>
      <c r="D27" s="270"/>
      <c r="F27" s="3"/>
      <c r="G27" s="3"/>
      <c r="H27" s="3"/>
      <c r="I27" s="3"/>
    </row>
    <row r="28" spans="1:9" ht="27" customHeight="1">
      <c r="A28" s="383" t="s">
        <v>191</v>
      </c>
      <c r="B28" s="384"/>
      <c r="C28" s="54">
        <v>560852290</v>
      </c>
      <c r="D28" s="270">
        <v>959502390</v>
      </c>
      <c r="F28" s="3"/>
      <c r="G28" s="3"/>
      <c r="H28" s="3"/>
      <c r="I28" s="3"/>
    </row>
    <row r="29" spans="1:9" ht="27" customHeight="1" thickBot="1">
      <c r="A29" s="387" t="s">
        <v>49</v>
      </c>
      <c r="B29" s="387"/>
      <c r="C29" s="128">
        <v>18539062256</v>
      </c>
      <c r="D29" s="271">
        <v>18338725102</v>
      </c>
      <c r="F29" s="3"/>
      <c r="G29" s="3"/>
      <c r="H29" s="3"/>
      <c r="I29" s="3"/>
    </row>
    <row r="30" spans="1:9" ht="30.75" customHeight="1">
      <c r="A30" s="398" t="s">
        <v>352</v>
      </c>
      <c r="B30" s="398"/>
      <c r="C30" s="129"/>
      <c r="D30" s="272"/>
      <c r="F30" s="3"/>
      <c r="G30" s="3"/>
      <c r="H30" s="3"/>
      <c r="I30" s="3"/>
    </row>
    <row r="31" spans="1:9" ht="30.75" customHeight="1">
      <c r="A31" s="399" t="s">
        <v>192</v>
      </c>
      <c r="B31" s="399"/>
      <c r="C31" s="130">
        <v>2586692394</v>
      </c>
      <c r="D31" s="273">
        <v>1656046367</v>
      </c>
      <c r="F31" s="3"/>
      <c r="G31" s="3"/>
      <c r="H31" s="3"/>
      <c r="I31" s="3"/>
    </row>
    <row r="32" spans="1:9" ht="30.75" customHeight="1">
      <c r="A32" s="399" t="s">
        <v>193</v>
      </c>
      <c r="B32" s="399"/>
      <c r="C32" s="130">
        <v>658231406</v>
      </c>
      <c r="D32" s="273">
        <v>143209406</v>
      </c>
      <c r="F32" s="3"/>
      <c r="G32" s="3"/>
      <c r="H32" s="3"/>
      <c r="I32" s="3"/>
    </row>
    <row r="33" spans="1:9" ht="30.75" customHeight="1">
      <c r="A33" s="383" t="s">
        <v>194</v>
      </c>
      <c r="B33" s="384"/>
      <c r="C33" s="54">
        <v>202871000</v>
      </c>
      <c r="D33" s="273">
        <v>222893046</v>
      </c>
      <c r="G33" s="3"/>
      <c r="H33" s="3"/>
      <c r="I33" s="3"/>
    </row>
    <row r="34" spans="1:9" ht="30.75" customHeight="1">
      <c r="A34" s="396" t="s">
        <v>49</v>
      </c>
      <c r="B34" s="397"/>
      <c r="C34" s="56">
        <v>3447794800</v>
      </c>
      <c r="D34" s="274">
        <v>2022148819</v>
      </c>
      <c r="F34" s="275">
        <v>0</v>
      </c>
      <c r="G34" s="3"/>
      <c r="H34" s="3"/>
      <c r="I34" s="3"/>
    </row>
    <row r="35" spans="1:9" ht="30.75" customHeight="1">
      <c r="A35" s="392" t="s">
        <v>195</v>
      </c>
      <c r="B35" s="393"/>
      <c r="C35" s="57"/>
      <c r="D35" s="177"/>
      <c r="G35" s="3"/>
      <c r="H35" s="3"/>
      <c r="I35" s="3"/>
    </row>
    <row r="36" spans="1:9" ht="30.75" customHeight="1">
      <c r="A36" s="394" t="s">
        <v>196</v>
      </c>
      <c r="B36" s="395"/>
      <c r="C36" s="58">
        <v>846148911</v>
      </c>
      <c r="D36" s="66">
        <v>566612747</v>
      </c>
      <c r="G36" s="3"/>
      <c r="H36" s="3"/>
      <c r="I36" s="3"/>
    </row>
    <row r="37" spans="1:9" ht="30.75" customHeight="1">
      <c r="A37" s="394" t="s">
        <v>197</v>
      </c>
      <c r="B37" s="395"/>
      <c r="C37" s="58">
        <v>23607328</v>
      </c>
      <c r="D37" s="66">
        <v>11377852</v>
      </c>
      <c r="G37" s="3"/>
      <c r="H37" s="3"/>
      <c r="I37" s="3"/>
    </row>
    <row r="38" spans="1:9" ht="30.75" customHeight="1">
      <c r="A38" s="371" t="s">
        <v>198</v>
      </c>
      <c r="B38" s="372"/>
      <c r="C38" s="58">
        <v>4673538727</v>
      </c>
      <c r="D38" s="66">
        <v>1179481956</v>
      </c>
      <c r="G38" s="3"/>
      <c r="H38" s="3"/>
      <c r="I38" s="3"/>
    </row>
    <row r="39" spans="1:9" ht="30.75" customHeight="1">
      <c r="A39" s="371" t="s">
        <v>199</v>
      </c>
      <c r="B39" s="372"/>
      <c r="C39" s="58">
        <v>2601097499</v>
      </c>
      <c r="D39" s="66">
        <v>2935212884</v>
      </c>
      <c r="G39" s="3"/>
      <c r="H39" s="3"/>
      <c r="I39" s="3"/>
    </row>
    <row r="40" spans="1:9" ht="30.75" customHeight="1">
      <c r="A40" s="379" t="s">
        <v>200</v>
      </c>
      <c r="B40" s="380"/>
      <c r="C40" s="58">
        <v>4157919</v>
      </c>
      <c r="D40" s="66">
        <v>4157919</v>
      </c>
      <c r="G40" s="3"/>
      <c r="H40" s="3"/>
      <c r="I40" s="3"/>
    </row>
    <row r="41" spans="1:9" ht="30.75" customHeight="1">
      <c r="A41" s="385" t="s">
        <v>201</v>
      </c>
      <c r="B41" s="386"/>
      <c r="C41" s="57">
        <v>8148550384</v>
      </c>
      <c r="D41" s="269">
        <v>4696843358</v>
      </c>
      <c r="G41" s="3"/>
      <c r="H41" s="3"/>
      <c r="I41" s="3"/>
    </row>
    <row r="42" spans="1:9" s="277" customFormat="1" ht="30.75" customHeight="1">
      <c r="A42" s="388" t="s">
        <v>202</v>
      </c>
      <c r="B42" s="389"/>
      <c r="C42" s="55"/>
      <c r="D42" s="276"/>
      <c r="G42" s="3"/>
      <c r="H42" s="3"/>
      <c r="I42" s="3"/>
    </row>
    <row r="43" spans="1:9" s="277" customFormat="1" ht="30.75" customHeight="1">
      <c r="A43" s="388" t="s">
        <v>203</v>
      </c>
      <c r="B43" s="389"/>
      <c r="C43" s="55">
        <v>1530904400</v>
      </c>
      <c r="D43" s="276">
        <v>1857557124</v>
      </c>
      <c r="G43" s="3"/>
      <c r="H43" s="3"/>
      <c r="I43" s="3"/>
    </row>
    <row r="44" spans="1:9" s="278" customFormat="1" ht="30.75" customHeight="1">
      <c r="A44" s="390" t="s">
        <v>204</v>
      </c>
      <c r="B44" s="391"/>
      <c r="C44" s="59">
        <v>8891272803</v>
      </c>
      <c r="D44" s="272">
        <v>9182457839</v>
      </c>
      <c r="G44" s="3"/>
      <c r="H44" s="3"/>
      <c r="I44" s="3"/>
    </row>
    <row r="45" spans="1:9" s="278" customFormat="1" ht="30.75" customHeight="1">
      <c r="A45" s="383" t="s">
        <v>205</v>
      </c>
      <c r="B45" s="384"/>
      <c r="C45" s="59">
        <v>-7360368403</v>
      </c>
      <c r="D45" s="272">
        <v>-7324900715</v>
      </c>
      <c r="G45" s="3"/>
      <c r="H45" s="3"/>
      <c r="I45" s="3"/>
    </row>
    <row r="46" spans="1:9" s="278" customFormat="1" ht="30.75" customHeight="1">
      <c r="A46" s="383" t="s">
        <v>206</v>
      </c>
      <c r="B46" s="384"/>
      <c r="C46" s="272">
        <v>1530904400</v>
      </c>
      <c r="D46" s="272">
        <v>1857557124</v>
      </c>
      <c r="G46" s="3"/>
      <c r="H46" s="3"/>
      <c r="I46" s="3"/>
    </row>
    <row r="47" spans="1:9" ht="30.75" customHeight="1">
      <c r="A47" s="373" t="s">
        <v>207</v>
      </c>
      <c r="B47" s="374"/>
      <c r="C47" s="60"/>
      <c r="D47" s="279"/>
      <c r="G47" s="3"/>
      <c r="H47" s="3"/>
      <c r="I47" s="3"/>
    </row>
    <row r="48" spans="1:9" ht="30.75" customHeight="1">
      <c r="A48" s="402" t="s">
        <v>208</v>
      </c>
      <c r="B48" s="403"/>
      <c r="C48" s="280">
        <v>239676403</v>
      </c>
      <c r="D48" s="280">
        <v>239676403</v>
      </c>
      <c r="G48" s="3"/>
      <c r="H48" s="3"/>
      <c r="I48" s="3"/>
    </row>
    <row r="49" spans="1:9" ht="30.75" customHeight="1">
      <c r="A49" s="381" t="s">
        <v>209</v>
      </c>
      <c r="B49" s="382"/>
      <c r="C49" s="58"/>
      <c r="D49" s="280"/>
    </row>
    <row r="50" spans="1:9" ht="30.75" customHeight="1">
      <c r="A50" s="404" t="s">
        <v>49</v>
      </c>
      <c r="B50" s="405"/>
      <c r="C50" s="131">
        <v>239676403</v>
      </c>
      <c r="D50" s="281">
        <v>239676403</v>
      </c>
    </row>
    <row r="51" spans="1:9" ht="36" customHeight="1">
      <c r="A51" s="409" t="s">
        <v>412</v>
      </c>
      <c r="B51" s="409"/>
      <c r="C51" s="164"/>
      <c r="D51" s="164"/>
    </row>
    <row r="52" spans="1:9" ht="39.75" customHeight="1">
      <c r="A52" s="417" t="s">
        <v>318</v>
      </c>
      <c r="B52" s="417"/>
      <c r="C52" s="165"/>
      <c r="D52" s="165"/>
    </row>
    <row r="53" spans="1:9" ht="30" customHeight="1">
      <c r="A53" s="406" t="s">
        <v>210</v>
      </c>
      <c r="B53" s="406"/>
      <c r="C53" s="132">
        <v>179015351</v>
      </c>
      <c r="D53" s="132">
        <v>191562336</v>
      </c>
    </row>
    <row r="54" spans="1:9" ht="30" customHeight="1">
      <c r="A54" s="381" t="s">
        <v>211</v>
      </c>
      <c r="B54" s="382"/>
      <c r="C54" s="51"/>
      <c r="D54" s="273"/>
    </row>
    <row r="55" spans="1:9" ht="30" customHeight="1">
      <c r="A55" s="381" t="s">
        <v>212</v>
      </c>
      <c r="B55" s="382"/>
      <c r="C55" s="51">
        <v>179015351</v>
      </c>
      <c r="D55" s="273">
        <v>159297658</v>
      </c>
    </row>
    <row r="56" spans="1:9" ht="30" customHeight="1">
      <c r="A56" s="381" t="s">
        <v>213</v>
      </c>
      <c r="B56" s="382"/>
      <c r="C56" s="51"/>
      <c r="D56" s="273">
        <v>6898280</v>
      </c>
    </row>
    <row r="57" spans="1:9" ht="30" customHeight="1">
      <c r="A57" s="381" t="s">
        <v>214</v>
      </c>
      <c r="B57" s="382"/>
      <c r="C57" s="51"/>
      <c r="D57" s="273">
        <v>10008798</v>
      </c>
      <c r="F57" s="428"/>
      <c r="G57" s="432"/>
      <c r="H57" s="432"/>
      <c r="I57" s="429"/>
    </row>
    <row r="58" spans="1:9" ht="30" customHeight="1">
      <c r="A58" s="381" t="s">
        <v>215</v>
      </c>
      <c r="B58" s="382"/>
      <c r="C58" s="51"/>
      <c r="D58" s="273">
        <v>15357600</v>
      </c>
      <c r="F58" s="172"/>
      <c r="G58" s="174"/>
      <c r="H58" s="174"/>
      <c r="I58" s="173"/>
    </row>
    <row r="59" spans="1:9" ht="30" customHeight="1">
      <c r="A59" s="375" t="s">
        <v>49</v>
      </c>
      <c r="B59" s="376"/>
      <c r="C59" s="52">
        <v>179015351</v>
      </c>
      <c r="D59" s="274">
        <v>191562336</v>
      </c>
      <c r="F59" s="428"/>
      <c r="G59" s="432"/>
      <c r="H59" s="432"/>
      <c r="I59" s="429"/>
    </row>
    <row r="60" spans="1:9" ht="30" customHeight="1">
      <c r="A60" s="377" t="s">
        <v>353</v>
      </c>
      <c r="B60" s="378"/>
      <c r="C60" s="52"/>
      <c r="D60" s="52"/>
      <c r="F60" s="61"/>
      <c r="G60" s="61"/>
      <c r="H60" s="61"/>
      <c r="I60" s="61"/>
    </row>
    <row r="61" spans="1:9" ht="30" customHeight="1">
      <c r="A61" s="381" t="s">
        <v>354</v>
      </c>
      <c r="B61" s="382"/>
      <c r="C61" s="51">
        <v>1194929735</v>
      </c>
      <c r="D61" s="273">
        <v>1109764563</v>
      </c>
      <c r="E61" s="282"/>
      <c r="F61" s="61"/>
      <c r="G61" s="61"/>
      <c r="H61" s="61"/>
      <c r="I61" s="61"/>
    </row>
    <row r="62" spans="1:9" s="282" customFormat="1" ht="30" customHeight="1">
      <c r="A62" s="375" t="s">
        <v>49</v>
      </c>
      <c r="B62" s="376"/>
      <c r="C62" s="50">
        <v>1194929735</v>
      </c>
      <c r="D62" s="274">
        <v>1109764563</v>
      </c>
      <c r="E62" s="283"/>
      <c r="F62" s="114"/>
      <c r="G62" s="114"/>
      <c r="H62" s="114"/>
      <c r="I62" s="114"/>
    </row>
    <row r="63" spans="1:9" s="283" customFormat="1" ht="30" customHeight="1">
      <c r="A63" s="377" t="s">
        <v>355</v>
      </c>
      <c r="B63" s="378"/>
      <c r="C63" s="50"/>
      <c r="D63" s="274"/>
      <c r="F63" s="114"/>
      <c r="G63" s="114"/>
      <c r="H63" s="114"/>
      <c r="I63" s="114"/>
    </row>
    <row r="64" spans="1:9" s="282" customFormat="1" ht="30" customHeight="1">
      <c r="A64" s="381" t="s">
        <v>356</v>
      </c>
      <c r="B64" s="382"/>
      <c r="C64" s="51">
        <v>3423508081</v>
      </c>
      <c r="D64" s="273"/>
      <c r="F64" s="115"/>
      <c r="G64" s="115"/>
      <c r="H64" s="115"/>
      <c r="I64" s="115"/>
    </row>
    <row r="65" spans="1:9" ht="30" customHeight="1">
      <c r="A65" s="375" t="s">
        <v>49</v>
      </c>
      <c r="B65" s="376"/>
      <c r="C65" s="50">
        <v>3423508081</v>
      </c>
      <c r="D65" s="274">
        <v>0</v>
      </c>
      <c r="E65" s="283"/>
      <c r="F65" s="133"/>
      <c r="G65" s="133"/>
      <c r="H65" s="133"/>
      <c r="I65" s="133"/>
    </row>
    <row r="66" spans="1:9" ht="30" customHeight="1">
      <c r="A66" s="373" t="s">
        <v>414</v>
      </c>
      <c r="B66" s="374"/>
      <c r="C66" s="48"/>
      <c r="D66" s="268"/>
    </row>
    <row r="67" spans="1:9" ht="30" customHeight="1">
      <c r="A67" s="379" t="s">
        <v>357</v>
      </c>
      <c r="B67" s="380"/>
      <c r="C67" s="49">
        <v>701709960</v>
      </c>
      <c r="D67" s="284">
        <v>1123735164</v>
      </c>
    </row>
    <row r="68" spans="1:9" ht="30" customHeight="1">
      <c r="A68" s="379" t="s">
        <v>216</v>
      </c>
      <c r="B68" s="380"/>
      <c r="C68" s="49">
        <v>320608591</v>
      </c>
      <c r="D68" s="284">
        <v>325180627</v>
      </c>
    </row>
    <row r="69" spans="1:9" ht="30" customHeight="1">
      <c r="A69" s="400" t="s">
        <v>217</v>
      </c>
      <c r="B69" s="401"/>
      <c r="C69" s="63"/>
      <c r="D69" s="285">
        <v>325180627</v>
      </c>
    </row>
    <row r="70" spans="1:9" ht="30" customHeight="1">
      <c r="A70" s="400" t="s">
        <v>218</v>
      </c>
      <c r="B70" s="401"/>
      <c r="C70" s="63">
        <v>6672466</v>
      </c>
      <c r="D70" s="285"/>
    </row>
    <row r="71" spans="1:9" ht="30" customHeight="1">
      <c r="A71" s="400" t="s">
        <v>319</v>
      </c>
      <c r="B71" s="401"/>
      <c r="C71" s="63">
        <v>313936125</v>
      </c>
      <c r="D71" s="285"/>
    </row>
    <row r="72" spans="1:9" ht="30" customHeight="1">
      <c r="A72" s="379" t="s">
        <v>219</v>
      </c>
      <c r="B72" s="380"/>
      <c r="C72" s="49">
        <v>1884639</v>
      </c>
      <c r="D72" s="284">
        <v>2654180</v>
      </c>
    </row>
    <row r="73" spans="1:9" ht="30" customHeight="1">
      <c r="A73" s="385" t="s">
        <v>220</v>
      </c>
      <c r="B73" s="386"/>
      <c r="C73" s="52">
        <v>1024203190</v>
      </c>
      <c r="D73" s="286">
        <v>1451569971</v>
      </c>
    </row>
    <row r="74" spans="1:9" ht="30" customHeight="1">
      <c r="A74" s="392" t="s">
        <v>358</v>
      </c>
      <c r="B74" s="393"/>
      <c r="C74" s="48"/>
      <c r="D74" s="287"/>
    </row>
    <row r="75" spans="1:9" ht="30" customHeight="1">
      <c r="A75" s="411" t="s">
        <v>428</v>
      </c>
      <c r="B75" s="412"/>
      <c r="C75" s="273">
        <v>771120958</v>
      </c>
      <c r="D75" s="273">
        <v>29280458</v>
      </c>
    </row>
    <row r="76" spans="1:9" ht="30" customHeight="1">
      <c r="A76" s="413" t="s">
        <v>49</v>
      </c>
      <c r="B76" s="414"/>
      <c r="C76" s="288">
        <v>771120958</v>
      </c>
      <c r="D76" s="288">
        <v>29280458</v>
      </c>
    </row>
    <row r="77" spans="1:9" ht="30" customHeight="1">
      <c r="A77" s="415" t="s">
        <v>221</v>
      </c>
      <c r="B77" s="416"/>
      <c r="C77" s="138"/>
      <c r="D77" s="289"/>
    </row>
    <row r="78" spans="1:9" ht="30" customHeight="1">
      <c r="A78" s="383" t="s">
        <v>222</v>
      </c>
      <c r="B78" s="384"/>
      <c r="C78" s="290">
        <v>29280458</v>
      </c>
      <c r="D78" s="290">
        <v>29280458</v>
      </c>
    </row>
    <row r="79" spans="1:9" ht="30" customHeight="1">
      <c r="A79" s="383" t="s">
        <v>320</v>
      </c>
      <c r="B79" s="384"/>
      <c r="C79" s="64">
        <v>21840500</v>
      </c>
      <c r="D79" s="290"/>
    </row>
    <row r="80" spans="1:9" ht="30" customHeight="1">
      <c r="A80" s="383" t="s">
        <v>321</v>
      </c>
      <c r="B80" s="384"/>
      <c r="C80" s="64">
        <v>720000000</v>
      </c>
      <c r="D80" s="290"/>
    </row>
    <row r="81" spans="1:9" ht="30" customHeight="1">
      <c r="A81" s="410" t="s">
        <v>223</v>
      </c>
      <c r="B81" s="410"/>
      <c r="C81" s="274">
        <v>771120958</v>
      </c>
      <c r="D81" s="274">
        <v>29280458</v>
      </c>
      <c r="G81" s="3"/>
      <c r="H81" s="3"/>
      <c r="I81" s="3"/>
    </row>
    <row r="82" spans="1:9" ht="25.5" customHeight="1">
      <c r="A82" s="363" t="s">
        <v>359</v>
      </c>
      <c r="B82" s="363"/>
      <c r="C82" s="102"/>
      <c r="D82" s="291"/>
      <c r="G82" s="3"/>
      <c r="H82" s="3"/>
      <c r="I82" s="3"/>
    </row>
    <row r="83" spans="1:9" ht="25.5" customHeight="1">
      <c r="A83" s="407" t="s">
        <v>224</v>
      </c>
      <c r="B83" s="407"/>
      <c r="C83" s="104">
        <v>10817212</v>
      </c>
      <c r="D83" s="292">
        <v>44659642</v>
      </c>
      <c r="G83" s="3"/>
      <c r="H83" s="3"/>
      <c r="I83" s="3"/>
    </row>
    <row r="84" spans="1:9" ht="25.5" customHeight="1">
      <c r="A84" s="407" t="s">
        <v>225</v>
      </c>
      <c r="B84" s="407"/>
      <c r="C84" s="104">
        <v>17701453</v>
      </c>
      <c r="D84" s="292"/>
      <c r="G84" s="3"/>
      <c r="H84" s="3"/>
      <c r="I84" s="3"/>
    </row>
    <row r="85" spans="1:9" ht="25.5" customHeight="1">
      <c r="A85" s="407" t="s">
        <v>226</v>
      </c>
      <c r="B85" s="407"/>
      <c r="C85" s="104">
        <v>73737058</v>
      </c>
      <c r="D85" s="292">
        <v>73737058</v>
      </c>
      <c r="F85" s="293"/>
      <c r="G85" s="3"/>
      <c r="H85" s="3"/>
      <c r="I85" s="3"/>
    </row>
    <row r="86" spans="1:9" ht="25.5" customHeight="1">
      <c r="A86" s="408" t="s">
        <v>227</v>
      </c>
      <c r="B86" s="408"/>
      <c r="C86" s="134">
        <v>2375478000</v>
      </c>
      <c r="D86" s="292">
        <v>35936615</v>
      </c>
      <c r="F86" s="293"/>
      <c r="G86" s="3"/>
      <c r="H86" s="3"/>
      <c r="I86" s="3"/>
    </row>
    <row r="87" spans="1:9" ht="25.5" customHeight="1">
      <c r="A87" s="407" t="s">
        <v>228</v>
      </c>
      <c r="B87" s="407"/>
      <c r="C87" s="292">
        <v>2447381627</v>
      </c>
      <c r="D87" s="292">
        <v>2792755972</v>
      </c>
      <c r="F87" s="293"/>
      <c r="G87" s="3"/>
      <c r="H87" s="3"/>
      <c r="I87" s="3"/>
    </row>
    <row r="88" spans="1:9" ht="25.5" customHeight="1">
      <c r="A88" s="409" t="s">
        <v>229</v>
      </c>
      <c r="B88" s="409"/>
      <c r="C88" s="135">
        <v>175280944</v>
      </c>
      <c r="D88" s="294">
        <v>8095129</v>
      </c>
      <c r="F88" s="293"/>
      <c r="G88" s="3"/>
      <c r="H88" s="3"/>
      <c r="I88" s="3"/>
    </row>
    <row r="89" spans="1:9" ht="25.5" customHeight="1">
      <c r="A89" s="409" t="s">
        <v>230</v>
      </c>
      <c r="B89" s="409"/>
      <c r="C89" s="135">
        <v>1515845887</v>
      </c>
      <c r="D89" s="294">
        <v>1529198950</v>
      </c>
      <c r="F89" s="293"/>
      <c r="G89" s="3"/>
      <c r="H89" s="3"/>
      <c r="I89" s="3"/>
    </row>
    <row r="90" spans="1:9" ht="25.5" customHeight="1">
      <c r="A90" s="409" t="s">
        <v>231</v>
      </c>
      <c r="B90" s="409"/>
      <c r="C90" s="135">
        <v>158694136</v>
      </c>
      <c r="D90" s="294">
        <v>180194272</v>
      </c>
      <c r="F90" s="293"/>
      <c r="G90" s="3"/>
      <c r="H90" s="3"/>
      <c r="I90" s="3"/>
    </row>
    <row r="91" spans="1:9" ht="25.5" customHeight="1">
      <c r="A91" s="409" t="s">
        <v>232</v>
      </c>
      <c r="B91" s="409"/>
      <c r="C91" s="135"/>
      <c r="D91" s="294">
        <v>16867797</v>
      </c>
      <c r="F91" s="293"/>
      <c r="G91" s="3"/>
      <c r="H91" s="3"/>
      <c r="I91" s="3"/>
    </row>
    <row r="92" spans="1:9" ht="25.5" customHeight="1">
      <c r="A92" s="428" t="s">
        <v>233</v>
      </c>
      <c r="B92" s="429"/>
      <c r="C92" s="65">
        <v>12912818</v>
      </c>
      <c r="D92" s="294">
        <v>37843019</v>
      </c>
      <c r="F92" s="293"/>
      <c r="G92" s="3"/>
      <c r="H92" s="3"/>
      <c r="I92" s="3"/>
    </row>
    <row r="93" spans="1:9" ht="25.5" customHeight="1">
      <c r="A93" s="428" t="s">
        <v>234</v>
      </c>
      <c r="B93" s="429"/>
      <c r="C93" s="65">
        <v>268742074</v>
      </c>
      <c r="D93" s="294">
        <v>419104538</v>
      </c>
      <c r="F93" s="293"/>
      <c r="G93" s="3"/>
      <c r="H93" s="3"/>
      <c r="I93" s="3"/>
    </row>
    <row r="94" spans="1:9" ht="25.5" customHeight="1">
      <c r="A94" s="428" t="s">
        <v>235</v>
      </c>
      <c r="B94" s="429"/>
      <c r="C94" s="294">
        <v>315905768</v>
      </c>
      <c r="D94" s="294">
        <v>601452267</v>
      </c>
      <c r="F94" s="293"/>
      <c r="G94" s="3"/>
      <c r="H94" s="3"/>
      <c r="I94" s="3"/>
    </row>
    <row r="95" spans="1:9" ht="25.5" customHeight="1">
      <c r="A95" s="381" t="s">
        <v>236</v>
      </c>
      <c r="B95" s="382"/>
      <c r="C95" s="51">
        <v>282747367</v>
      </c>
      <c r="D95" s="292">
        <v>172429695</v>
      </c>
      <c r="F95" s="293"/>
      <c r="G95" s="3"/>
      <c r="H95" s="3"/>
      <c r="I95" s="3"/>
    </row>
    <row r="96" spans="1:9" ht="25.5" customHeight="1">
      <c r="A96" s="385" t="s">
        <v>49</v>
      </c>
      <c r="B96" s="386"/>
      <c r="C96" s="52">
        <v>5207862717</v>
      </c>
      <c r="D96" s="274">
        <v>3119518982</v>
      </c>
      <c r="F96" s="275"/>
      <c r="G96" s="3"/>
      <c r="H96" s="3"/>
      <c r="I96" s="3"/>
    </row>
    <row r="97" spans="1:9" ht="25.5" customHeight="1">
      <c r="A97" s="430" t="s">
        <v>360</v>
      </c>
      <c r="B97" s="431"/>
      <c r="C97" s="50"/>
      <c r="D97" s="274"/>
      <c r="F97" s="275"/>
      <c r="G97" s="3"/>
      <c r="H97" s="3"/>
      <c r="I97" s="3"/>
    </row>
    <row r="98" spans="1:9" ht="25.5" customHeight="1">
      <c r="A98" s="394" t="s">
        <v>237</v>
      </c>
      <c r="B98" s="395"/>
      <c r="C98" s="51"/>
      <c r="D98" s="273"/>
      <c r="F98" s="275"/>
      <c r="G98" s="3"/>
      <c r="H98" s="3"/>
      <c r="I98" s="3"/>
    </row>
    <row r="99" spans="1:9" ht="25.5" customHeight="1">
      <c r="A99" s="394" t="s">
        <v>238</v>
      </c>
      <c r="B99" s="395"/>
      <c r="C99" s="273"/>
      <c r="D99" s="273">
        <v>179634140</v>
      </c>
      <c r="F99" s="295"/>
      <c r="G99" s="3"/>
      <c r="H99" s="3"/>
      <c r="I99" s="3"/>
    </row>
    <row r="100" spans="1:9" ht="25.5" customHeight="1">
      <c r="A100" s="394" t="s">
        <v>239</v>
      </c>
      <c r="B100" s="395"/>
      <c r="C100" s="273">
        <v>70018300</v>
      </c>
      <c r="D100" s="273">
        <v>70018300</v>
      </c>
      <c r="F100" s="295"/>
      <c r="G100" s="3"/>
      <c r="H100" s="3"/>
      <c r="I100" s="3"/>
    </row>
    <row r="101" spans="1:9" ht="25.5" customHeight="1">
      <c r="A101" s="394" t="s">
        <v>240</v>
      </c>
      <c r="B101" s="395"/>
      <c r="C101" s="273">
        <v>56249670</v>
      </c>
      <c r="D101" s="273">
        <v>56249670</v>
      </c>
      <c r="F101" s="295"/>
      <c r="G101" s="3"/>
      <c r="H101" s="3"/>
      <c r="I101" s="3"/>
    </row>
    <row r="102" spans="1:9" ht="25.5" customHeight="1">
      <c r="A102" s="394" t="s">
        <v>241</v>
      </c>
      <c r="B102" s="395"/>
      <c r="C102" s="273">
        <v>84109044</v>
      </c>
      <c r="D102" s="273">
        <v>84109044</v>
      </c>
      <c r="F102" s="295"/>
      <c r="G102" s="3"/>
      <c r="H102" s="3"/>
      <c r="I102" s="3"/>
    </row>
    <row r="103" spans="1:9" ht="25.5" customHeight="1">
      <c r="A103" s="394" t="s">
        <v>242</v>
      </c>
      <c r="B103" s="395"/>
      <c r="C103" s="273">
        <v>45554727</v>
      </c>
      <c r="D103" s="273">
        <v>45554727</v>
      </c>
      <c r="F103" s="295"/>
      <c r="G103" s="3"/>
      <c r="H103" s="3"/>
      <c r="I103" s="3"/>
    </row>
    <row r="104" spans="1:9" ht="25.5" customHeight="1">
      <c r="A104" s="422" t="s">
        <v>243</v>
      </c>
      <c r="B104" s="423"/>
      <c r="C104" s="296">
        <v>238688348</v>
      </c>
      <c r="D104" s="296">
        <v>238688348</v>
      </c>
      <c r="F104" s="295"/>
      <c r="G104" s="3"/>
      <c r="H104" s="3"/>
      <c r="I104" s="3"/>
    </row>
    <row r="105" spans="1:9" ht="23.25" customHeight="1">
      <c r="A105" s="424" t="s">
        <v>244</v>
      </c>
      <c r="B105" s="425"/>
      <c r="C105" s="272">
        <v>109562746</v>
      </c>
      <c r="D105" s="272">
        <v>109562746</v>
      </c>
      <c r="F105" s="295"/>
      <c r="G105" s="3"/>
      <c r="H105" s="3"/>
      <c r="I105" s="3"/>
    </row>
    <row r="106" spans="1:9" ht="23.25" customHeight="1">
      <c r="A106" s="394" t="s">
        <v>245</v>
      </c>
      <c r="B106" s="395"/>
      <c r="C106" s="273">
        <v>152363966</v>
      </c>
      <c r="D106" s="273">
        <v>152363966</v>
      </c>
      <c r="F106" s="295"/>
      <c r="G106" s="3"/>
      <c r="H106" s="3"/>
      <c r="I106" s="3"/>
    </row>
    <row r="107" spans="1:9" ht="23.25" customHeight="1">
      <c r="A107" s="394" t="s">
        <v>246</v>
      </c>
      <c r="B107" s="395"/>
      <c r="C107" s="273">
        <v>88481654</v>
      </c>
      <c r="D107" s="273">
        <v>88481654</v>
      </c>
      <c r="F107" s="295"/>
      <c r="G107" s="3"/>
      <c r="H107" s="3"/>
      <c r="I107" s="3"/>
    </row>
    <row r="108" spans="1:9" ht="23.25" customHeight="1">
      <c r="A108" s="394" t="s">
        <v>247</v>
      </c>
      <c r="B108" s="395"/>
      <c r="C108" s="273">
        <v>27384767</v>
      </c>
      <c r="D108" s="273">
        <v>27384767</v>
      </c>
      <c r="F108" s="295"/>
      <c r="G108" s="3"/>
      <c r="H108" s="3"/>
      <c r="I108" s="3"/>
    </row>
    <row r="109" spans="1:9" ht="23.25" customHeight="1">
      <c r="A109" s="426" t="s">
        <v>248</v>
      </c>
      <c r="B109" s="426"/>
      <c r="C109" s="273">
        <v>44679714</v>
      </c>
      <c r="D109" s="273">
        <v>44679714</v>
      </c>
      <c r="F109" s="295"/>
      <c r="G109" s="3"/>
      <c r="H109" s="3"/>
      <c r="I109" s="3"/>
    </row>
    <row r="110" spans="1:9" ht="23.25" customHeight="1">
      <c r="A110" s="426" t="s">
        <v>249</v>
      </c>
      <c r="B110" s="426"/>
      <c r="C110" s="273">
        <v>65420949</v>
      </c>
      <c r="D110" s="273">
        <v>65420949</v>
      </c>
      <c r="F110" s="295"/>
      <c r="G110" s="3"/>
      <c r="H110" s="3"/>
      <c r="I110" s="3"/>
    </row>
    <row r="111" spans="1:9" ht="23.25" customHeight="1">
      <c r="A111" s="394" t="s">
        <v>250</v>
      </c>
      <c r="B111" s="395"/>
      <c r="C111" s="273">
        <v>46787219</v>
      </c>
      <c r="D111" s="273">
        <v>46787219</v>
      </c>
      <c r="F111" s="295"/>
      <c r="G111" s="3"/>
      <c r="H111" s="3"/>
      <c r="I111" s="3"/>
    </row>
    <row r="112" spans="1:9" ht="23.25" customHeight="1">
      <c r="A112" s="426" t="s">
        <v>251</v>
      </c>
      <c r="B112" s="426"/>
      <c r="C112" s="273">
        <v>15507947</v>
      </c>
      <c r="D112" s="273">
        <v>15507947</v>
      </c>
      <c r="F112" s="297"/>
      <c r="G112" s="3"/>
      <c r="H112" s="3"/>
      <c r="I112" s="3"/>
    </row>
    <row r="113" spans="1:9" s="278" customFormat="1" ht="23.25" customHeight="1">
      <c r="A113" s="440" t="s">
        <v>49</v>
      </c>
      <c r="B113" s="440"/>
      <c r="C113" s="274">
        <v>1044809051</v>
      </c>
      <c r="D113" s="274">
        <v>1224443191</v>
      </c>
      <c r="E113" s="265"/>
      <c r="F113" s="275"/>
      <c r="G113" s="3"/>
      <c r="H113" s="3"/>
      <c r="I113" s="3"/>
    </row>
    <row r="114" spans="1:9" s="277" customFormat="1" ht="23.25" customHeight="1">
      <c r="A114" s="418" t="s">
        <v>361</v>
      </c>
      <c r="B114" s="418"/>
      <c r="C114" s="102"/>
      <c r="D114" s="177"/>
      <c r="E114" s="278"/>
      <c r="F114" s="278"/>
      <c r="G114" s="3"/>
      <c r="H114" s="3"/>
      <c r="I114" s="3"/>
    </row>
    <row r="115" spans="1:9" s="277" customFormat="1" ht="23.25" customHeight="1">
      <c r="A115" s="421" t="s">
        <v>415</v>
      </c>
      <c r="B115" s="421"/>
      <c r="C115" s="136"/>
      <c r="D115" s="177"/>
      <c r="G115" s="3"/>
      <c r="H115" s="3"/>
      <c r="I115" s="3"/>
    </row>
    <row r="116" spans="1:9" s="278" customFormat="1" ht="23.25" customHeight="1">
      <c r="A116" s="421" t="s">
        <v>252</v>
      </c>
      <c r="B116" s="421"/>
      <c r="C116" s="136"/>
      <c r="D116" s="298"/>
      <c r="E116" s="277"/>
      <c r="F116" s="277"/>
      <c r="G116" s="3"/>
      <c r="H116" s="3"/>
      <c r="I116" s="3"/>
    </row>
    <row r="117" spans="1:9" s="278" customFormat="1" ht="23.25" customHeight="1">
      <c r="A117" s="437" t="s">
        <v>253</v>
      </c>
      <c r="B117" s="437"/>
      <c r="C117" s="66">
        <v>6985720000</v>
      </c>
      <c r="D117" s="66">
        <v>6985720000</v>
      </c>
      <c r="G117" s="3"/>
      <c r="H117" s="3"/>
      <c r="I117" s="3"/>
    </row>
    <row r="118" spans="1:9" s="277" customFormat="1" ht="23.25" customHeight="1">
      <c r="A118" s="437" t="s">
        <v>254</v>
      </c>
      <c r="B118" s="437"/>
      <c r="C118" s="66">
        <v>6211380000</v>
      </c>
      <c r="D118" s="66">
        <v>6211380000</v>
      </c>
      <c r="E118" s="278"/>
      <c r="F118" s="278"/>
      <c r="G118" s="3"/>
      <c r="H118" s="3"/>
      <c r="I118" s="3"/>
    </row>
    <row r="119" spans="1:9" s="278" customFormat="1" ht="23.25" customHeight="1">
      <c r="A119" s="427" t="s">
        <v>49</v>
      </c>
      <c r="B119" s="427"/>
      <c r="C119" s="137">
        <v>13197100000</v>
      </c>
      <c r="D119" s="269">
        <v>13197100000</v>
      </c>
      <c r="E119" s="277"/>
      <c r="F119" s="277"/>
      <c r="G119" s="3"/>
      <c r="H119" s="3"/>
      <c r="I119" s="3"/>
    </row>
    <row r="120" spans="1:9" s="278" customFormat="1" ht="23.25" customHeight="1">
      <c r="A120" s="392" t="s">
        <v>255</v>
      </c>
      <c r="B120" s="393"/>
      <c r="C120" s="48"/>
      <c r="D120" s="287"/>
      <c r="G120" s="3"/>
      <c r="H120" s="3"/>
      <c r="I120" s="3"/>
    </row>
    <row r="121" spans="1:9" s="278" customFormat="1" ht="23.25" customHeight="1">
      <c r="A121" s="419" t="s">
        <v>256</v>
      </c>
      <c r="B121" s="420"/>
      <c r="C121" s="66">
        <v>1319710</v>
      </c>
      <c r="D121" s="66">
        <v>1319710</v>
      </c>
      <c r="G121" s="3"/>
      <c r="H121" s="3"/>
      <c r="I121" s="3"/>
    </row>
    <row r="122" spans="1:9" s="278" customFormat="1" ht="23.25" customHeight="1">
      <c r="A122" s="419" t="s">
        <v>257</v>
      </c>
      <c r="B122" s="420"/>
      <c r="C122" s="66">
        <v>1319710</v>
      </c>
      <c r="D122" s="66">
        <v>1319710</v>
      </c>
      <c r="G122" s="3"/>
      <c r="H122" s="3"/>
      <c r="I122" s="3"/>
    </row>
    <row r="123" spans="1:9" ht="23.25" customHeight="1">
      <c r="A123" s="419" t="s">
        <v>258</v>
      </c>
      <c r="B123" s="420"/>
      <c r="C123" s="66">
        <v>1319710</v>
      </c>
      <c r="D123" s="66">
        <v>1319710</v>
      </c>
      <c r="E123" s="278"/>
      <c r="F123" s="278"/>
      <c r="G123" s="3"/>
      <c r="H123" s="3"/>
      <c r="I123" s="3"/>
    </row>
    <row r="124" spans="1:9" ht="23.25" customHeight="1">
      <c r="A124" s="419" t="s">
        <v>259</v>
      </c>
      <c r="B124" s="420"/>
      <c r="C124" s="66">
        <v>1319710</v>
      </c>
      <c r="D124" s="66">
        <v>1319710</v>
      </c>
      <c r="G124" s="3"/>
      <c r="H124" s="3"/>
      <c r="I124" s="3"/>
    </row>
    <row r="125" spans="1:9" ht="23.25" customHeight="1">
      <c r="A125" s="419" t="s">
        <v>258</v>
      </c>
      <c r="B125" s="420"/>
      <c r="C125" s="66">
        <v>1319710</v>
      </c>
      <c r="D125" s="66">
        <v>1319710</v>
      </c>
      <c r="G125" s="3"/>
      <c r="H125" s="3"/>
      <c r="I125" s="3"/>
    </row>
    <row r="126" spans="1:9" ht="23.25" customHeight="1">
      <c r="A126" s="428" t="s">
        <v>260</v>
      </c>
      <c r="B126" s="429"/>
      <c r="C126" s="67"/>
      <c r="D126" s="68"/>
      <c r="G126" s="3"/>
      <c r="H126" s="3"/>
      <c r="I126" s="3"/>
    </row>
    <row r="127" spans="1:9" ht="23.25" customHeight="1">
      <c r="A127" s="438" t="s">
        <v>261</v>
      </c>
      <c r="B127" s="439"/>
      <c r="C127" s="69"/>
      <c r="D127" s="279"/>
      <c r="G127" s="3"/>
      <c r="H127" s="3"/>
      <c r="I127" s="3"/>
    </row>
    <row r="128" spans="1:9" ht="23.25" customHeight="1">
      <c r="A128" s="419" t="s">
        <v>262</v>
      </c>
      <c r="B128" s="420"/>
      <c r="C128" s="70">
        <v>2018696693</v>
      </c>
      <c r="D128" s="299">
        <v>1854354860</v>
      </c>
      <c r="G128" s="3"/>
      <c r="H128" s="3"/>
      <c r="I128" s="3"/>
    </row>
    <row r="129" spans="1:9" ht="23.25" customHeight="1">
      <c r="A129" s="381" t="s">
        <v>263</v>
      </c>
      <c r="B129" s="382"/>
      <c r="C129" s="51"/>
      <c r="D129" s="299"/>
      <c r="E129" s="3"/>
      <c r="F129" s="3"/>
      <c r="G129" s="3"/>
      <c r="H129" s="3"/>
      <c r="I129" s="3"/>
    </row>
    <row r="130" spans="1:9" ht="21" customHeight="1">
      <c r="A130" s="434" t="s">
        <v>49</v>
      </c>
      <c r="B130" s="435"/>
      <c r="C130" s="300">
        <v>2018696693</v>
      </c>
      <c r="D130" s="300">
        <v>1854354860</v>
      </c>
      <c r="E130" s="3"/>
      <c r="F130" s="3"/>
      <c r="G130" s="3"/>
      <c r="H130" s="3"/>
      <c r="I130" s="3"/>
    </row>
    <row r="131" spans="1:9" ht="15.75">
      <c r="A131" s="71"/>
      <c r="B131" s="436" t="s">
        <v>322</v>
      </c>
      <c r="C131" s="436"/>
      <c r="D131" s="436"/>
      <c r="E131" s="3"/>
      <c r="F131" s="3"/>
      <c r="G131" s="3"/>
      <c r="H131" s="3"/>
      <c r="I131" s="3"/>
    </row>
    <row r="132" spans="1:9" ht="15.75">
      <c r="A132" s="72" t="s">
        <v>40</v>
      </c>
      <c r="B132" s="71"/>
      <c r="C132" s="433" t="s">
        <v>41</v>
      </c>
      <c r="D132" s="433"/>
      <c r="E132" s="3"/>
      <c r="F132" s="3"/>
      <c r="G132" s="3"/>
      <c r="H132" s="3"/>
      <c r="I132" s="3"/>
    </row>
    <row r="133" spans="1:9" ht="15.75">
      <c r="A133" s="71"/>
      <c r="B133" s="71"/>
      <c r="C133" s="301"/>
      <c r="D133" s="71"/>
      <c r="E133" s="3"/>
      <c r="F133" s="3"/>
      <c r="G133" s="3"/>
      <c r="H133" s="3"/>
      <c r="I133" s="3"/>
    </row>
    <row r="134" spans="1:9" ht="15.75">
      <c r="A134" s="71"/>
      <c r="B134" s="71"/>
      <c r="C134" s="301"/>
      <c r="D134" s="71"/>
      <c r="E134" s="3"/>
      <c r="F134" s="3"/>
      <c r="G134" s="3"/>
      <c r="H134" s="3"/>
      <c r="I134" s="3"/>
    </row>
    <row r="135" spans="1:9" ht="15.75">
      <c r="A135" s="71"/>
      <c r="B135" s="71"/>
      <c r="C135" s="301"/>
      <c r="D135" s="71"/>
      <c r="E135" s="3"/>
      <c r="F135" s="3"/>
      <c r="G135" s="3"/>
      <c r="H135" s="3"/>
      <c r="I135" s="3"/>
    </row>
    <row r="136" spans="1:9" ht="15.75">
      <c r="A136" s="71"/>
      <c r="B136" s="71"/>
      <c r="C136" s="301"/>
      <c r="D136" s="71"/>
      <c r="E136" s="3"/>
      <c r="F136" s="3"/>
      <c r="G136" s="3"/>
      <c r="H136" s="3"/>
      <c r="I136" s="3"/>
    </row>
    <row r="137" spans="1:9" ht="15.75">
      <c r="A137" s="73" t="s">
        <v>264</v>
      </c>
      <c r="B137" s="71"/>
      <c r="C137" s="301"/>
      <c r="D137" s="71"/>
      <c r="E137" s="3"/>
      <c r="F137" s="3"/>
      <c r="G137" s="3"/>
      <c r="H137" s="3"/>
      <c r="I137" s="3"/>
    </row>
  </sheetData>
  <mergeCells count="129">
    <mergeCell ref="F57:I57"/>
    <mergeCell ref="F59:I59"/>
    <mergeCell ref="C132:D132"/>
    <mergeCell ref="A130:B130"/>
    <mergeCell ref="B131:D131"/>
    <mergeCell ref="A116:B116"/>
    <mergeCell ref="A117:B117"/>
    <mergeCell ref="A118:B118"/>
    <mergeCell ref="A129:B129"/>
    <mergeCell ref="A122:B122"/>
    <mergeCell ref="A123:B123"/>
    <mergeCell ref="A124:B124"/>
    <mergeCell ref="A125:B125"/>
    <mergeCell ref="A126:B126"/>
    <mergeCell ref="A127:B127"/>
    <mergeCell ref="A113:B113"/>
    <mergeCell ref="A99:B99"/>
    <mergeCell ref="A100:B100"/>
    <mergeCell ref="A101:B101"/>
    <mergeCell ref="A102:B102"/>
    <mergeCell ref="A91:B91"/>
    <mergeCell ref="A92:B92"/>
    <mergeCell ref="A82:B82"/>
    <mergeCell ref="A83:B83"/>
    <mergeCell ref="A51:B51"/>
    <mergeCell ref="A52:B52"/>
    <mergeCell ref="A114:B114"/>
    <mergeCell ref="A111:B111"/>
    <mergeCell ref="A128:B128"/>
    <mergeCell ref="A115:B115"/>
    <mergeCell ref="A104:B104"/>
    <mergeCell ref="A105:B105"/>
    <mergeCell ref="A106:B106"/>
    <mergeCell ref="A107:B107"/>
    <mergeCell ref="A108:B108"/>
    <mergeCell ref="A109:B109"/>
    <mergeCell ref="A110:B110"/>
    <mergeCell ref="A112:B112"/>
    <mergeCell ref="A119:B119"/>
    <mergeCell ref="A120:B120"/>
    <mergeCell ref="A121:B121"/>
    <mergeCell ref="A103:B103"/>
    <mergeCell ref="A93:B93"/>
    <mergeCell ref="A94:B94"/>
    <mergeCell ref="A95:B95"/>
    <mergeCell ref="A96:B96"/>
    <mergeCell ref="A97:B97"/>
    <mergeCell ref="A98:B98"/>
    <mergeCell ref="A84:B84"/>
    <mergeCell ref="A85:B85"/>
    <mergeCell ref="A86:B86"/>
    <mergeCell ref="A87:B87"/>
    <mergeCell ref="A88:B88"/>
    <mergeCell ref="A89:B89"/>
    <mergeCell ref="A90:B90"/>
    <mergeCell ref="A57:B57"/>
    <mergeCell ref="A61:B61"/>
    <mergeCell ref="A62:B62"/>
    <mergeCell ref="A63:B63"/>
    <mergeCell ref="A68:B68"/>
    <mergeCell ref="A80:B80"/>
    <mergeCell ref="A81:B81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64:B64"/>
    <mergeCell ref="A45:B45"/>
    <mergeCell ref="A46:B46"/>
    <mergeCell ref="A30:B30"/>
    <mergeCell ref="A31:B31"/>
    <mergeCell ref="A32:B32"/>
    <mergeCell ref="A39:B39"/>
    <mergeCell ref="A40:B40"/>
    <mergeCell ref="A41:B41"/>
    <mergeCell ref="A70:B70"/>
    <mergeCell ref="A59:B59"/>
    <mergeCell ref="A60:B60"/>
    <mergeCell ref="A54:B54"/>
    <mergeCell ref="A47:B47"/>
    <mergeCell ref="A48:B48"/>
    <mergeCell ref="A49:B49"/>
    <mergeCell ref="A50:B50"/>
    <mergeCell ref="A53:B53"/>
    <mergeCell ref="A55:B55"/>
    <mergeCell ref="A56:B56"/>
    <mergeCell ref="A69:B69"/>
    <mergeCell ref="A58:B58"/>
    <mergeCell ref="A65:B65"/>
    <mergeCell ref="A66:B66"/>
    <mergeCell ref="A67:B67"/>
    <mergeCell ref="A28:B28"/>
    <mergeCell ref="A19:B19"/>
    <mergeCell ref="A29:B29"/>
    <mergeCell ref="A42:B42"/>
    <mergeCell ref="A43:B43"/>
    <mergeCell ref="A44:B44"/>
    <mergeCell ref="A35:B35"/>
    <mergeCell ref="A36:B36"/>
    <mergeCell ref="A37:B37"/>
    <mergeCell ref="A38:B38"/>
    <mergeCell ref="A33:B33"/>
    <mergeCell ref="A34:B34"/>
    <mergeCell ref="A21:B21"/>
    <mergeCell ref="A22:B22"/>
    <mergeCell ref="A23:B23"/>
    <mergeCell ref="A24:B24"/>
    <mergeCell ref="A7:B7"/>
    <mergeCell ref="A8:B8"/>
    <mergeCell ref="A3:B3"/>
    <mergeCell ref="A4:B4"/>
    <mergeCell ref="A5:B5"/>
    <mergeCell ref="A6:B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13" type="noConversion"/>
  <pageMargins left="0.72" right="0.25" top="0.23" bottom="0.32" header="0.2" footer="0.33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6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2" sqref="A12:B12"/>
    </sheetView>
  </sheetViews>
  <sheetFormatPr defaultRowHeight="12.75"/>
  <cols>
    <col min="1" max="1" width="9.140625" style="3"/>
    <col min="2" max="2" width="38.85546875" style="3" customWidth="1"/>
    <col min="3" max="3" width="14" style="10" customWidth="1"/>
    <col min="4" max="4" width="12.7109375" style="3" customWidth="1"/>
    <col min="5" max="5" width="13.85546875" style="3" customWidth="1"/>
    <col min="6" max="6" width="13" style="3" customWidth="1"/>
    <col min="7" max="7" width="9.140625" style="3"/>
    <col min="8" max="8" width="16.42578125" style="3" customWidth="1"/>
    <col min="9" max="16384" width="9.140625" style="3"/>
  </cols>
  <sheetData>
    <row r="1" spans="1:6" s="232" customFormat="1" ht="20.25" customHeight="1">
      <c r="A1" s="74" t="s">
        <v>265</v>
      </c>
      <c r="B1" s="230"/>
      <c r="C1" s="231"/>
      <c r="D1" s="230"/>
      <c r="E1" s="230"/>
    </row>
    <row r="2" spans="1:6" s="232" customFormat="1" ht="15.75" customHeight="1">
      <c r="A2" s="447" t="s">
        <v>267</v>
      </c>
      <c r="B2" s="448"/>
      <c r="C2" s="352" t="s">
        <v>140</v>
      </c>
      <c r="D2" s="352"/>
      <c r="E2" s="351" t="s">
        <v>266</v>
      </c>
      <c r="F2" s="351"/>
    </row>
    <row r="3" spans="1:6" s="232" customFormat="1" ht="15.75" customHeight="1">
      <c r="A3" s="449"/>
      <c r="B3" s="450"/>
      <c r="C3" s="352"/>
      <c r="D3" s="352"/>
      <c r="E3" s="351"/>
      <c r="F3" s="351"/>
    </row>
    <row r="4" spans="1:6" s="232" customFormat="1" ht="15.75" customHeight="1">
      <c r="A4" s="451"/>
      <c r="B4" s="452"/>
      <c r="C4" s="99" t="s">
        <v>172</v>
      </c>
      <c r="D4" s="75" t="s">
        <v>143</v>
      </c>
      <c r="E4" s="75" t="s">
        <v>172</v>
      </c>
      <c r="F4" s="76" t="s">
        <v>143</v>
      </c>
    </row>
    <row r="5" spans="1:6" s="235" customFormat="1" ht="24" customHeight="1">
      <c r="A5" s="470" t="s">
        <v>268</v>
      </c>
      <c r="B5" s="470"/>
      <c r="C5" s="100"/>
      <c r="D5" s="233"/>
      <c r="E5" s="233"/>
      <c r="F5" s="234"/>
    </row>
    <row r="6" spans="1:6" s="235" customFormat="1" ht="24" customHeight="1">
      <c r="A6" s="463" t="s">
        <v>269</v>
      </c>
      <c r="B6" s="463"/>
      <c r="C6" s="77">
        <f>SUM(C7:C10)</f>
        <v>11208994222</v>
      </c>
      <c r="D6" s="77">
        <f>SUM(D7:D10)</f>
        <v>4454544065</v>
      </c>
      <c r="E6" s="77">
        <f>SUM(E7:E10)</f>
        <v>12758736930</v>
      </c>
      <c r="F6" s="77">
        <f>SUM(F7:F10)</f>
        <v>7060573259</v>
      </c>
    </row>
    <row r="7" spans="1:6" s="235" customFormat="1" ht="24" customHeight="1">
      <c r="A7" s="467" t="s">
        <v>296</v>
      </c>
      <c r="B7" s="467"/>
      <c r="C7" s="101"/>
      <c r="D7" s="236"/>
      <c r="E7" s="236"/>
      <c r="F7" s="237"/>
    </row>
    <row r="8" spans="1:6" s="235" customFormat="1" ht="24" customHeight="1">
      <c r="A8" s="445" t="s">
        <v>270</v>
      </c>
      <c r="B8" s="446"/>
      <c r="C8" s="104">
        <v>5901398269</v>
      </c>
      <c r="D8" s="238">
        <v>3092633939</v>
      </c>
      <c r="E8" s="238">
        <v>6565822563</v>
      </c>
      <c r="F8" s="238">
        <v>4082230928</v>
      </c>
    </row>
    <row r="9" spans="1:6" s="235" customFormat="1" ht="24" customHeight="1">
      <c r="A9" s="445" t="s">
        <v>271</v>
      </c>
      <c r="B9" s="446"/>
      <c r="C9" s="104">
        <v>5143603149</v>
      </c>
      <c r="D9" s="238">
        <v>1265072299</v>
      </c>
      <c r="E9" s="238">
        <v>6020921563</v>
      </c>
      <c r="F9" s="238">
        <v>2728966698</v>
      </c>
    </row>
    <row r="10" spans="1:6" s="235" customFormat="1" ht="24" customHeight="1">
      <c r="A10" s="445" t="s">
        <v>272</v>
      </c>
      <c r="B10" s="446"/>
      <c r="C10" s="104">
        <v>163992804</v>
      </c>
      <c r="D10" s="238">
        <v>96837827</v>
      </c>
      <c r="E10" s="238">
        <v>171992804</v>
      </c>
      <c r="F10" s="239">
        <v>249375633</v>
      </c>
    </row>
    <row r="11" spans="1:6" s="242" customFormat="1" ht="24" customHeight="1">
      <c r="A11" s="461" t="s">
        <v>49</v>
      </c>
      <c r="B11" s="462"/>
      <c r="C11" s="240">
        <f>SUM(C8:C10)</f>
        <v>11208994222</v>
      </c>
      <c r="D11" s="241">
        <f>SUM(D8:D10)</f>
        <v>4454544065</v>
      </c>
      <c r="E11" s="241"/>
      <c r="F11" s="241">
        <f>SUM(F8:F10)</f>
        <v>7060573259</v>
      </c>
    </row>
    <row r="12" spans="1:6" s="242" customFormat="1" ht="24" customHeight="1">
      <c r="A12" s="464" t="s">
        <v>273</v>
      </c>
      <c r="B12" s="465"/>
      <c r="C12" s="50"/>
      <c r="D12" s="241"/>
      <c r="E12" s="241"/>
      <c r="F12" s="241">
        <f>SUM(F13)</f>
        <v>76543643</v>
      </c>
    </row>
    <row r="13" spans="1:6" s="242" customFormat="1" ht="24" customHeight="1">
      <c r="A13" s="471" t="s">
        <v>274</v>
      </c>
      <c r="B13" s="472"/>
      <c r="C13" s="65"/>
      <c r="D13" s="241"/>
      <c r="E13" s="241"/>
      <c r="F13" s="243">
        <v>76543643</v>
      </c>
    </row>
    <row r="14" spans="1:6" s="242" customFormat="1" ht="24" customHeight="1">
      <c r="A14" s="464" t="s">
        <v>275</v>
      </c>
      <c r="B14" s="465"/>
      <c r="C14" s="50">
        <f>SUM(C15:C17)</f>
        <v>11208994222</v>
      </c>
      <c r="D14" s="50">
        <f>SUM(D15:D17)</f>
        <v>0</v>
      </c>
      <c r="E14" s="50">
        <f>SUM(E15:E17)</f>
        <v>12758736930</v>
      </c>
      <c r="F14" s="241">
        <f>SUM(F15:F17)</f>
        <v>6984029616</v>
      </c>
    </row>
    <row r="15" spans="1:6" s="242" customFormat="1" ht="24" customHeight="1">
      <c r="A15" s="468" t="s">
        <v>270</v>
      </c>
      <c r="B15" s="469"/>
      <c r="C15" s="51">
        <f>C8</f>
        <v>5901398269</v>
      </c>
      <c r="D15" s="241"/>
      <c r="E15" s="238">
        <v>6565822563</v>
      </c>
      <c r="F15" s="243">
        <f>F8</f>
        <v>4082230928</v>
      </c>
    </row>
    <row r="16" spans="1:6" s="242" customFormat="1" ht="24" customHeight="1">
      <c r="A16" s="468" t="s">
        <v>271</v>
      </c>
      <c r="B16" s="469"/>
      <c r="C16" s="51">
        <f>C9</f>
        <v>5143603149</v>
      </c>
      <c r="D16" s="241"/>
      <c r="E16" s="238">
        <v>6020921563</v>
      </c>
      <c r="F16" s="243">
        <f>F9-F13</f>
        <v>2652423055</v>
      </c>
    </row>
    <row r="17" spans="1:6" s="242" customFormat="1" ht="24" customHeight="1">
      <c r="A17" s="468" t="s">
        <v>272</v>
      </c>
      <c r="B17" s="469"/>
      <c r="C17" s="51">
        <f>C10</f>
        <v>163992804</v>
      </c>
      <c r="D17" s="241"/>
      <c r="E17" s="238">
        <v>171992804</v>
      </c>
      <c r="F17" s="243">
        <f>F10</f>
        <v>249375633</v>
      </c>
    </row>
    <row r="18" spans="1:6" s="235" customFormat="1" ht="24" customHeight="1">
      <c r="A18" s="463" t="s">
        <v>276</v>
      </c>
      <c r="B18" s="463"/>
      <c r="C18" s="102">
        <v>8954183593</v>
      </c>
      <c r="D18" s="78">
        <f>SUM(D20:D22)</f>
        <v>2992756612</v>
      </c>
      <c r="E18" s="78">
        <f>SUM(E20:E22)</f>
        <v>9966825115</v>
      </c>
      <c r="F18" s="78">
        <f>SUM(F20:F22)</f>
        <v>4758629656</v>
      </c>
    </row>
    <row r="19" spans="1:6" s="235" customFormat="1" ht="24" customHeight="1">
      <c r="A19" s="467" t="s">
        <v>296</v>
      </c>
      <c r="B19" s="467"/>
      <c r="C19" s="101"/>
      <c r="D19" s="79"/>
      <c r="E19" s="79"/>
      <c r="F19" s="237"/>
    </row>
    <row r="20" spans="1:6" s="235" customFormat="1" ht="24" customHeight="1">
      <c r="A20" s="445" t="s">
        <v>277</v>
      </c>
      <c r="B20" s="446"/>
      <c r="C20" s="104">
        <v>5188794664</v>
      </c>
      <c r="D20" s="238">
        <v>1958794458</v>
      </c>
      <c r="E20" s="238">
        <v>5646254292</v>
      </c>
      <c r="F20" s="238">
        <v>2661161328</v>
      </c>
    </row>
    <row r="21" spans="1:6" s="235" customFormat="1" ht="24" customHeight="1">
      <c r="A21" s="445" t="s">
        <v>278</v>
      </c>
      <c r="B21" s="446"/>
      <c r="C21" s="104">
        <v>3606144513</v>
      </c>
      <c r="D21" s="238">
        <v>878794458</v>
      </c>
      <c r="E21" s="238">
        <v>4161326407</v>
      </c>
      <c r="F21" s="238">
        <v>1829784607</v>
      </c>
    </row>
    <row r="22" spans="1:6" s="235" customFormat="1" ht="24" customHeight="1">
      <c r="A22" s="445" t="s">
        <v>279</v>
      </c>
      <c r="B22" s="446"/>
      <c r="C22" s="104">
        <v>159244416</v>
      </c>
      <c r="D22" s="238">
        <v>155167696</v>
      </c>
      <c r="E22" s="238">
        <v>159244416</v>
      </c>
      <c r="F22" s="239">
        <v>267683721</v>
      </c>
    </row>
    <row r="23" spans="1:6" s="235" customFormat="1" ht="24" customHeight="1">
      <c r="A23" s="466" t="s">
        <v>280</v>
      </c>
      <c r="B23" s="466"/>
      <c r="C23" s="241">
        <f>SUM(C20:C22)</f>
        <v>8954183593</v>
      </c>
      <c r="D23" s="241">
        <f>SUM(D20:D22)</f>
        <v>2992756612</v>
      </c>
      <c r="E23" s="241">
        <f>SUM(E20:E22)</f>
        <v>9966825115</v>
      </c>
      <c r="F23" s="241">
        <f>SUM(F20:F22)</f>
        <v>4758629656</v>
      </c>
    </row>
    <row r="24" spans="1:6" s="235" customFormat="1" ht="24" customHeight="1">
      <c r="A24" s="463" t="s">
        <v>426</v>
      </c>
      <c r="B24" s="463"/>
      <c r="C24" s="80">
        <f>SUM(C25:C26)</f>
        <v>53530516</v>
      </c>
      <c r="D24" s="80">
        <f>SUM(D25:D26)</f>
        <v>210316549</v>
      </c>
      <c r="E24" s="80">
        <f>SUM(E25:E26)</f>
        <v>99449052</v>
      </c>
      <c r="F24" s="80">
        <f>SUM(F25:F26)</f>
        <v>261223855</v>
      </c>
    </row>
    <row r="25" spans="1:6" s="235" customFormat="1" ht="24" customHeight="1">
      <c r="A25" s="460" t="s">
        <v>281</v>
      </c>
      <c r="B25" s="460"/>
      <c r="C25" s="103">
        <v>53530516</v>
      </c>
      <c r="D25" s="238">
        <v>59150549</v>
      </c>
      <c r="E25" s="238">
        <v>99449052</v>
      </c>
      <c r="F25" s="239">
        <v>110057855</v>
      </c>
    </row>
    <row r="26" spans="1:6" s="235" customFormat="1" ht="24" customHeight="1">
      <c r="A26" s="459" t="s">
        <v>282</v>
      </c>
      <c r="B26" s="460"/>
      <c r="C26" s="103"/>
      <c r="D26" s="238">
        <v>151166000</v>
      </c>
      <c r="E26" s="238"/>
      <c r="F26" s="239">
        <v>151166000</v>
      </c>
    </row>
    <row r="27" spans="1:6" s="235" customFormat="1" ht="24" customHeight="1">
      <c r="A27" s="457" t="s">
        <v>283</v>
      </c>
      <c r="B27" s="458"/>
      <c r="C27" s="241">
        <f>SUM(C25:C26)</f>
        <v>53530516</v>
      </c>
      <c r="D27" s="241">
        <f>SUM(D25:D26)</f>
        <v>210316549</v>
      </c>
      <c r="E27" s="241">
        <f>SUM(E25:E26)</f>
        <v>99449052</v>
      </c>
      <c r="F27" s="241">
        <f>SUM(F25:F26)</f>
        <v>261223855</v>
      </c>
    </row>
    <row r="28" spans="1:6" s="235" customFormat="1" ht="24" customHeight="1">
      <c r="A28" s="463" t="s">
        <v>284</v>
      </c>
      <c r="B28" s="463"/>
      <c r="C28" s="102">
        <v>21746968</v>
      </c>
      <c r="D28" s="81">
        <f>SUM(D29:D32)</f>
        <v>-255700747</v>
      </c>
      <c r="E28" s="81">
        <v>23867079</v>
      </c>
      <c r="F28" s="81">
        <f>SUM(F29:F32)</f>
        <v>-369200747</v>
      </c>
    </row>
    <row r="29" spans="1:6" s="235" customFormat="1" ht="24" customHeight="1">
      <c r="A29" s="460" t="s">
        <v>285</v>
      </c>
      <c r="B29" s="460"/>
      <c r="C29" s="103">
        <v>16718968</v>
      </c>
      <c r="D29" s="244"/>
      <c r="E29" s="244">
        <v>16718968</v>
      </c>
      <c r="F29" s="245"/>
    </row>
    <row r="30" spans="1:6" s="235" customFormat="1" ht="24" customHeight="1">
      <c r="A30" s="460" t="s">
        <v>286</v>
      </c>
      <c r="B30" s="460"/>
      <c r="C30" s="103"/>
      <c r="D30" s="244"/>
      <c r="E30" s="244"/>
      <c r="F30" s="245">
        <v>87121053</v>
      </c>
    </row>
    <row r="31" spans="1:6" s="235" customFormat="1" ht="24" customHeight="1">
      <c r="A31" s="459" t="s">
        <v>287</v>
      </c>
      <c r="B31" s="460"/>
      <c r="C31" s="103"/>
      <c r="D31" s="244">
        <v>-275700747</v>
      </c>
      <c r="E31" s="244"/>
      <c r="F31" s="245">
        <v>-476321800</v>
      </c>
    </row>
    <row r="32" spans="1:6" s="235" customFormat="1" ht="24" customHeight="1">
      <c r="A32" s="459" t="s">
        <v>288</v>
      </c>
      <c r="B32" s="460"/>
      <c r="C32" s="103">
        <v>5028000</v>
      </c>
      <c r="D32" s="244">
        <v>20000000</v>
      </c>
      <c r="E32" s="244"/>
      <c r="F32" s="245">
        <v>20000000</v>
      </c>
    </row>
    <row r="33" spans="1:6" s="235" customFormat="1" ht="24" customHeight="1">
      <c r="A33" s="459" t="s">
        <v>289</v>
      </c>
      <c r="B33" s="460"/>
      <c r="C33" s="103"/>
      <c r="D33" s="244"/>
      <c r="E33" s="244"/>
      <c r="F33" s="245"/>
    </row>
    <row r="34" spans="1:6" s="246" customFormat="1" ht="24" customHeight="1">
      <c r="A34" s="453" t="s">
        <v>362</v>
      </c>
      <c r="B34" s="454"/>
      <c r="C34" s="240">
        <f>SUM(C35:C38)</f>
        <v>356501631</v>
      </c>
      <c r="D34" s="240">
        <f>SUM(D35:D38)</f>
        <v>39067261</v>
      </c>
      <c r="E34" s="240">
        <f>SUM(E35:E38)</f>
        <v>357301631</v>
      </c>
      <c r="F34" s="240">
        <f>SUM(F35:F38)</f>
        <v>117644002</v>
      </c>
    </row>
    <row r="35" spans="1:6" s="235" customFormat="1" ht="24" customHeight="1">
      <c r="A35" s="443" t="s">
        <v>363</v>
      </c>
      <c r="B35" s="444"/>
      <c r="C35" s="103">
        <v>154545455</v>
      </c>
      <c r="D35" s="244"/>
      <c r="E35" s="244">
        <v>154545455</v>
      </c>
      <c r="F35" s="245"/>
    </row>
    <row r="36" spans="1:6" s="235" customFormat="1" ht="24" customHeight="1">
      <c r="A36" s="455" t="s">
        <v>365</v>
      </c>
      <c r="B36" s="456"/>
      <c r="C36" s="103">
        <v>179634140</v>
      </c>
      <c r="D36" s="244"/>
      <c r="E36" s="244">
        <v>179634140</v>
      </c>
      <c r="F36" s="245"/>
    </row>
    <row r="37" spans="1:6" s="235" customFormat="1" ht="24" customHeight="1">
      <c r="A37" s="455" t="s">
        <v>366</v>
      </c>
      <c r="B37" s="456"/>
      <c r="C37" s="103"/>
      <c r="D37" s="244">
        <v>37212426</v>
      </c>
      <c r="E37" s="244"/>
      <c r="F37" s="245">
        <v>115599167</v>
      </c>
    </row>
    <row r="38" spans="1:6" s="235" customFormat="1" ht="24" customHeight="1">
      <c r="A38" s="443" t="s">
        <v>364</v>
      </c>
      <c r="B38" s="444"/>
      <c r="C38" s="103">
        <v>22322036</v>
      </c>
      <c r="D38" s="244">
        <v>1854835</v>
      </c>
      <c r="E38" s="244">
        <v>23122036</v>
      </c>
      <c r="F38" s="245">
        <v>2044835</v>
      </c>
    </row>
    <row r="39" spans="1:6" s="235" customFormat="1" ht="24" customHeight="1">
      <c r="A39" s="461" t="s">
        <v>49</v>
      </c>
      <c r="B39" s="462"/>
      <c r="C39" s="241">
        <f>SUM(C29:C32)</f>
        <v>21746968</v>
      </c>
      <c r="D39" s="241">
        <f>SUM(D29:D32)</f>
        <v>-255700747</v>
      </c>
      <c r="E39" s="241">
        <f>SUM(E29:E32)</f>
        <v>16718968</v>
      </c>
      <c r="F39" s="241">
        <f>SUM(F29:F32)</f>
        <v>-369200747</v>
      </c>
    </row>
    <row r="40" spans="1:6" s="235" customFormat="1" ht="24" customHeight="1">
      <c r="A40" s="453" t="s">
        <v>367</v>
      </c>
      <c r="B40" s="454"/>
      <c r="C40" s="241">
        <f>SUM(C41:C43)</f>
        <v>145431984</v>
      </c>
      <c r="D40" s="241">
        <f>SUM(D41:D43)</f>
        <v>16182137</v>
      </c>
      <c r="E40" s="241">
        <f>SUM(E41:E43)</f>
        <v>196152103</v>
      </c>
      <c r="F40" s="241">
        <f>SUM(F41:F43)</f>
        <v>16349841</v>
      </c>
    </row>
    <row r="41" spans="1:6" s="235" customFormat="1" ht="24" customHeight="1">
      <c r="A41" s="455" t="s">
        <v>368</v>
      </c>
      <c r="B41" s="456"/>
      <c r="C41" s="243">
        <v>140426923</v>
      </c>
      <c r="D41" s="243"/>
      <c r="E41" s="243">
        <v>140426923</v>
      </c>
      <c r="F41" s="243"/>
    </row>
    <row r="42" spans="1:6" s="235" customFormat="1" ht="24" customHeight="1">
      <c r="A42" s="455" t="s">
        <v>369</v>
      </c>
      <c r="B42" s="456"/>
      <c r="C42" s="243">
        <v>4504775</v>
      </c>
      <c r="D42" s="243">
        <v>11485463</v>
      </c>
      <c r="E42" s="243">
        <v>55224894</v>
      </c>
      <c r="F42" s="243">
        <v>11485463</v>
      </c>
    </row>
    <row r="43" spans="1:6" s="235" customFormat="1" ht="24" customHeight="1">
      <c r="A43" s="455" t="s">
        <v>370</v>
      </c>
      <c r="B43" s="456"/>
      <c r="C43" s="243">
        <v>500286</v>
      </c>
      <c r="D43" s="243">
        <v>4696674</v>
      </c>
      <c r="E43" s="243">
        <v>500286</v>
      </c>
      <c r="F43" s="243">
        <v>4864378</v>
      </c>
    </row>
    <row r="44" spans="1:6" s="246" customFormat="1" ht="24" customHeight="1">
      <c r="A44" s="441" t="s">
        <v>371</v>
      </c>
      <c r="B44" s="442"/>
      <c r="C44" s="241">
        <f>SUM(C45:C52)</f>
        <v>865574656</v>
      </c>
      <c r="D44" s="241">
        <f>SUM(D45:D52)</f>
        <v>1070681439</v>
      </c>
      <c r="E44" s="241">
        <f>SUM(E45:E52)</f>
        <v>1412240625</v>
      </c>
      <c r="F44" s="241">
        <f>SUM(F45:F52)</f>
        <v>1680593467</v>
      </c>
    </row>
    <row r="45" spans="1:6" s="235" customFormat="1" ht="24" customHeight="1">
      <c r="A45" s="443" t="s">
        <v>372</v>
      </c>
      <c r="B45" s="444"/>
      <c r="C45" s="243">
        <v>452298842</v>
      </c>
      <c r="D45" s="243">
        <v>531434064</v>
      </c>
      <c r="E45" s="243">
        <v>673329862</v>
      </c>
      <c r="F45" s="243">
        <v>758680691</v>
      </c>
    </row>
    <row r="46" spans="1:6" s="235" customFormat="1" ht="24" customHeight="1">
      <c r="A46" s="443" t="s">
        <v>373</v>
      </c>
      <c r="B46" s="444"/>
      <c r="C46" s="243">
        <v>475702</v>
      </c>
      <c r="D46" s="243">
        <v>2727273</v>
      </c>
      <c r="E46" s="243">
        <v>475702</v>
      </c>
      <c r="F46" s="243">
        <v>7357273</v>
      </c>
    </row>
    <row r="47" spans="1:6" s="235" customFormat="1" ht="24" customHeight="1">
      <c r="A47" s="443" t="s">
        <v>374</v>
      </c>
      <c r="B47" s="444"/>
      <c r="C47" s="243">
        <v>13266784</v>
      </c>
      <c r="D47" s="243">
        <v>24836059</v>
      </c>
      <c r="E47" s="243">
        <v>23037696</v>
      </c>
      <c r="F47" s="243">
        <v>46754665</v>
      </c>
    </row>
    <row r="48" spans="1:6" s="235" customFormat="1" ht="24" customHeight="1">
      <c r="A48" s="443" t="s">
        <v>375</v>
      </c>
      <c r="B48" s="444"/>
      <c r="C48" s="243">
        <v>25129334</v>
      </c>
      <c r="D48" s="243">
        <v>24208924</v>
      </c>
      <c r="E48" s="243">
        <v>50828508</v>
      </c>
      <c r="F48" s="243">
        <v>48417848</v>
      </c>
    </row>
    <row r="49" spans="1:7" s="235" customFormat="1" ht="24" customHeight="1">
      <c r="A49" s="443" t="s">
        <v>376</v>
      </c>
      <c r="B49" s="444"/>
      <c r="C49" s="243">
        <v>112165050</v>
      </c>
      <c r="D49" s="243">
        <v>55177500</v>
      </c>
      <c r="E49" s="243">
        <v>149642600</v>
      </c>
      <c r="F49" s="243">
        <v>84084863</v>
      </c>
    </row>
    <row r="50" spans="1:7" s="235" customFormat="1" ht="24" customHeight="1">
      <c r="A50" s="443" t="s">
        <v>377</v>
      </c>
      <c r="B50" s="444"/>
      <c r="C50" s="243"/>
      <c r="D50" s="243">
        <v>109343997</v>
      </c>
      <c r="E50" s="243"/>
      <c r="F50" s="243">
        <v>109343997</v>
      </c>
    </row>
    <row r="51" spans="1:7" s="235" customFormat="1" ht="24" customHeight="1">
      <c r="A51" s="443" t="s">
        <v>379</v>
      </c>
      <c r="B51" s="444"/>
      <c r="C51" s="243">
        <v>63471276</v>
      </c>
      <c r="D51" s="243">
        <v>50233454</v>
      </c>
      <c r="E51" s="243">
        <f>92966082+60000000</f>
        <v>152966082</v>
      </c>
      <c r="F51" s="243">
        <v>145955085</v>
      </c>
    </row>
    <row r="52" spans="1:7" s="235" customFormat="1" ht="24" customHeight="1">
      <c r="A52" s="443" t="s">
        <v>378</v>
      </c>
      <c r="B52" s="444"/>
      <c r="C52" s="243">
        <v>198767668</v>
      </c>
      <c r="D52" s="243">
        <f>264419989+8300179</f>
        <v>272720168</v>
      </c>
      <c r="E52" s="243">
        <f>421960175-60000000</f>
        <v>361960175</v>
      </c>
      <c r="F52" s="243">
        <f>589343042-109343997</f>
        <v>479999045</v>
      </c>
    </row>
    <row r="53" spans="1:7" s="235" customFormat="1" ht="24" customHeight="1">
      <c r="A53" s="457" t="s">
        <v>380</v>
      </c>
      <c r="B53" s="458"/>
      <c r="C53" s="247"/>
      <c r="D53" s="243"/>
      <c r="E53" s="243"/>
      <c r="F53" s="245"/>
    </row>
    <row r="54" spans="1:7" s="246" customFormat="1" ht="24" customHeight="1">
      <c r="A54" s="457" t="s">
        <v>290</v>
      </c>
      <c r="B54" s="458"/>
      <c r="C54" s="132">
        <v>1426982385</v>
      </c>
      <c r="D54" s="248">
        <v>888366756</v>
      </c>
      <c r="E54" s="248">
        <v>1616402691</v>
      </c>
      <c r="F54" s="249">
        <v>1276525256</v>
      </c>
    </row>
    <row r="55" spans="1:7" s="235" customFormat="1" ht="24" customHeight="1">
      <c r="A55" s="445" t="s">
        <v>291</v>
      </c>
      <c r="B55" s="446"/>
      <c r="C55" s="104"/>
      <c r="D55" s="250">
        <v>151166000</v>
      </c>
      <c r="E55" s="250"/>
      <c r="F55" s="250">
        <f>D55</f>
        <v>151166000</v>
      </c>
    </row>
    <row r="56" spans="1:7" s="235" customFormat="1" ht="24" customHeight="1">
      <c r="A56" s="445" t="s">
        <v>292</v>
      </c>
      <c r="B56" s="446"/>
      <c r="C56" s="104"/>
      <c r="D56" s="250">
        <v>11031340</v>
      </c>
      <c r="E56" s="250"/>
      <c r="F56" s="250">
        <f>D56</f>
        <v>11031340</v>
      </c>
    </row>
    <row r="57" spans="1:7" s="252" customFormat="1" ht="24" customHeight="1">
      <c r="A57" s="445" t="s">
        <v>293</v>
      </c>
      <c r="B57" s="446"/>
      <c r="C57" s="251">
        <f>C54-C55+C56</f>
        <v>1426982385</v>
      </c>
      <c r="D57" s="251">
        <f>D54-D55+D56</f>
        <v>748232096</v>
      </c>
      <c r="E57" s="251">
        <f>E54-E55+E56</f>
        <v>1616402691</v>
      </c>
      <c r="F57" s="251">
        <f>F54-F55+F56</f>
        <v>1136390596</v>
      </c>
    </row>
    <row r="58" spans="1:7" s="252" customFormat="1" ht="24" customHeight="1">
      <c r="A58" s="445" t="s">
        <v>294</v>
      </c>
      <c r="B58" s="446"/>
      <c r="C58" s="104">
        <v>313936125</v>
      </c>
      <c r="D58" s="253">
        <f>D57*22/100+1</f>
        <v>164611062.12</v>
      </c>
      <c r="E58" s="253">
        <f>E57*22/100</f>
        <v>355608592.01999998</v>
      </c>
      <c r="F58" s="253">
        <f>F57*22/100+1</f>
        <v>250005932.12</v>
      </c>
    </row>
    <row r="59" spans="1:7" s="235" customFormat="1" ht="24" customHeight="1">
      <c r="A59" s="82"/>
      <c r="B59" s="82"/>
      <c r="C59" s="105"/>
      <c r="D59" s="254"/>
      <c r="E59" s="254"/>
      <c r="F59" s="254"/>
    </row>
    <row r="60" spans="1:7" s="256" customFormat="1" ht="16.5">
      <c r="A60" s="3"/>
      <c r="B60" s="168"/>
      <c r="C60" s="255"/>
      <c r="D60" s="3"/>
      <c r="E60" s="3"/>
      <c r="F60" s="98"/>
      <c r="G60" s="3"/>
    </row>
    <row r="61" spans="1:7" s="246" customFormat="1" ht="15.75">
      <c r="A61" s="39" t="s">
        <v>295</v>
      </c>
      <c r="B61" s="257"/>
      <c r="C61" s="258"/>
      <c r="D61" s="198"/>
      <c r="E61" s="198"/>
      <c r="F61" s="198"/>
      <c r="G61" s="198"/>
    </row>
    <row r="62" spans="1:7" s="235" customFormat="1">
      <c r="A62" s="3"/>
      <c r="B62" s="168"/>
      <c r="C62" s="255"/>
      <c r="D62" s="3"/>
      <c r="E62" s="3"/>
      <c r="F62" s="3"/>
      <c r="G62" s="3"/>
    </row>
    <row r="63" spans="1:7" s="235" customFormat="1">
      <c r="A63" s="3"/>
      <c r="B63" s="168"/>
      <c r="C63" s="255"/>
      <c r="D63" s="3"/>
      <c r="E63" s="3"/>
      <c r="F63" s="3"/>
      <c r="G63" s="3"/>
    </row>
    <row r="64" spans="1:7">
      <c r="B64" s="168"/>
      <c r="C64" s="255"/>
    </row>
    <row r="65" spans="1:5" ht="15.75">
      <c r="A65" s="38"/>
      <c r="B65" s="168"/>
      <c r="C65" s="255"/>
    </row>
    <row r="66" spans="1:5" ht="15.75">
      <c r="A66" s="38" t="s">
        <v>170</v>
      </c>
      <c r="B66" s="168"/>
      <c r="C66" s="255"/>
    </row>
    <row r="67" spans="1:5" ht="15.75">
      <c r="A67" s="38"/>
      <c r="B67" s="168"/>
      <c r="C67" s="255"/>
    </row>
    <row r="68" spans="1:5">
      <c r="A68" s="235"/>
      <c r="B68" s="235"/>
      <c r="C68" s="259"/>
      <c r="D68" s="235"/>
      <c r="E68" s="235"/>
    </row>
  </sheetData>
  <mergeCells count="57">
    <mergeCell ref="C2:D3"/>
    <mergeCell ref="E2:F3"/>
    <mergeCell ref="A19:B19"/>
    <mergeCell ref="A15:B15"/>
    <mergeCell ref="A16:B16"/>
    <mergeCell ref="A17:B17"/>
    <mergeCell ref="A5:B5"/>
    <mergeCell ref="A6:B6"/>
    <mergeCell ref="A7:B7"/>
    <mergeCell ref="A8:B8"/>
    <mergeCell ref="A9:B9"/>
    <mergeCell ref="A10:B10"/>
    <mergeCell ref="A11:B11"/>
    <mergeCell ref="A18:B18"/>
    <mergeCell ref="A12:B12"/>
    <mergeCell ref="A13:B13"/>
    <mergeCell ref="A14:B14"/>
    <mergeCell ref="A23:B23"/>
    <mergeCell ref="A24:B24"/>
    <mergeCell ref="A25:B25"/>
    <mergeCell ref="A26:B26"/>
    <mergeCell ref="A20:B20"/>
    <mergeCell ref="A21:B21"/>
    <mergeCell ref="A22:B22"/>
    <mergeCell ref="A33:B33"/>
    <mergeCell ref="A39:B39"/>
    <mergeCell ref="A42:B42"/>
    <mergeCell ref="A43:B43"/>
    <mergeCell ref="A27:B27"/>
    <mergeCell ref="A28:B28"/>
    <mergeCell ref="A29:B29"/>
    <mergeCell ref="A30:B30"/>
    <mergeCell ref="A58:B58"/>
    <mergeCell ref="A57:B57"/>
    <mergeCell ref="A2:B4"/>
    <mergeCell ref="A34:B34"/>
    <mergeCell ref="A35:B35"/>
    <mergeCell ref="A38:B38"/>
    <mergeCell ref="A36:B36"/>
    <mergeCell ref="A37:B37"/>
    <mergeCell ref="A40:B40"/>
    <mergeCell ref="A41:B41"/>
    <mergeCell ref="A53:B53"/>
    <mergeCell ref="A54:B54"/>
    <mergeCell ref="A55:B55"/>
    <mergeCell ref="A56:B56"/>
    <mergeCell ref="A31:B31"/>
    <mergeCell ref="A32:B32"/>
    <mergeCell ref="A44:B44"/>
    <mergeCell ref="A45:B45"/>
    <mergeCell ref="A50:B50"/>
    <mergeCell ref="A51:B51"/>
    <mergeCell ref="A52:B52"/>
    <mergeCell ref="A46:B46"/>
    <mergeCell ref="A47:B47"/>
    <mergeCell ref="A48:B48"/>
    <mergeCell ref="A49:B49"/>
  </mergeCells>
  <phoneticPr fontId="13" type="noConversion"/>
  <pageMargins left="0.35" right="0.25" top="0.2" bottom="0.48" header="0.22" footer="0.33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</sheetPr>
  <dimension ref="A1:H36"/>
  <sheetViews>
    <sheetView topLeftCell="A8" workbookViewId="0">
      <selection activeCell="A8" sqref="A1:XFD1048576"/>
    </sheetView>
  </sheetViews>
  <sheetFormatPr defaultRowHeight="15.75"/>
  <cols>
    <col min="1" max="1" width="6.140625" style="71" customWidth="1"/>
    <col min="2" max="2" width="25.28515625" style="71" customWidth="1"/>
    <col min="3" max="6" width="16.5703125" style="71" customWidth="1"/>
    <col min="7" max="7" width="8" style="71" customWidth="1"/>
    <col min="8" max="8" width="9.140625" style="71"/>
    <col min="9" max="9" width="17" style="71" customWidth="1"/>
    <col min="10" max="10" width="17.5703125" style="71" customWidth="1"/>
    <col min="11" max="16384" width="9.140625" style="71"/>
  </cols>
  <sheetData>
    <row r="1" spans="1:7" s="72" customFormat="1" ht="19.5" customHeight="1">
      <c r="A1" s="83" t="s">
        <v>297</v>
      </c>
    </row>
    <row r="2" spans="1:7" ht="19.5" customHeight="1">
      <c r="A2" s="84" t="s">
        <v>298</v>
      </c>
      <c r="B2" s="72"/>
      <c r="C2" s="72"/>
    </row>
    <row r="3" spans="1:7" ht="19.5" customHeight="1">
      <c r="A3" s="85" t="s">
        <v>299</v>
      </c>
      <c r="B3" s="206"/>
      <c r="C3" s="206"/>
      <c r="D3" s="206"/>
      <c r="E3" s="206"/>
      <c r="F3" s="206"/>
      <c r="G3" s="206"/>
    </row>
    <row r="4" spans="1:7" ht="42" customHeight="1">
      <c r="A4" s="473" t="s">
        <v>300</v>
      </c>
      <c r="B4" s="474"/>
      <c r="C4" s="474"/>
      <c r="D4" s="474"/>
      <c r="E4" s="474"/>
      <c r="F4" s="474"/>
    </row>
    <row r="5" spans="1:7" ht="40.5" customHeight="1">
      <c r="A5" s="473" t="s">
        <v>323</v>
      </c>
      <c r="B5" s="474"/>
      <c r="C5" s="474"/>
      <c r="D5" s="474"/>
      <c r="E5" s="474"/>
      <c r="F5" s="474"/>
      <c r="G5" s="207"/>
    </row>
    <row r="6" spans="1:7" ht="36" customHeight="1">
      <c r="A6" s="473" t="s">
        <v>301</v>
      </c>
      <c r="B6" s="474"/>
      <c r="C6" s="474"/>
      <c r="D6" s="474"/>
      <c r="E6" s="474"/>
      <c r="F6" s="474"/>
      <c r="G6" s="207"/>
    </row>
    <row r="7" spans="1:7" ht="7.5" customHeight="1"/>
    <row r="8" spans="1:7" ht="16.5" customHeight="1">
      <c r="A8" s="86" t="s">
        <v>324</v>
      </c>
    </row>
    <row r="9" spans="1:7" ht="5.25" customHeight="1"/>
    <row r="10" spans="1:7" s="208" customFormat="1" ht="29.25" customHeight="1">
      <c r="A10" s="87" t="s">
        <v>46</v>
      </c>
      <c r="B10" s="88" t="s">
        <v>51</v>
      </c>
      <c r="C10" s="89" t="s">
        <v>302</v>
      </c>
      <c r="D10" s="88" t="s">
        <v>303</v>
      </c>
      <c r="E10" s="88" t="s">
        <v>304</v>
      </c>
      <c r="F10" s="89" t="s">
        <v>325</v>
      </c>
    </row>
    <row r="11" spans="1:7" s="208" customFormat="1" ht="1.5" customHeight="1">
      <c r="A11" s="209"/>
      <c r="B11" s="209"/>
      <c r="C11" s="210"/>
      <c r="D11" s="209"/>
      <c r="E11" s="209"/>
      <c r="F11" s="209"/>
    </row>
    <row r="12" spans="1:7" ht="25.5" customHeight="1">
      <c r="A12" s="211">
        <v>1</v>
      </c>
      <c r="B12" s="90" t="s">
        <v>305</v>
      </c>
      <c r="C12" s="212">
        <v>73737058</v>
      </c>
      <c r="D12" s="212"/>
      <c r="E12" s="212"/>
      <c r="F12" s="212">
        <f>C12+D12-E12</f>
        <v>73737058</v>
      </c>
    </row>
    <row r="13" spans="1:7" ht="1.5" customHeight="1">
      <c r="A13" s="95"/>
      <c r="B13" s="95"/>
      <c r="C13" s="95"/>
      <c r="D13" s="95"/>
      <c r="E13" s="95"/>
      <c r="F13" s="95"/>
    </row>
    <row r="14" spans="1:7" ht="9.75" hidden="1" customHeight="1"/>
    <row r="15" spans="1:7" ht="25.5" customHeight="1">
      <c r="A15" s="86" t="s">
        <v>326</v>
      </c>
    </row>
    <row r="16" spans="1:7" ht="15" customHeight="1"/>
    <row r="17" spans="1:8" s="208" customFormat="1" ht="30.75" customHeight="1">
      <c r="A17" s="87" t="s">
        <v>46</v>
      </c>
      <c r="B17" s="88" t="s">
        <v>51</v>
      </c>
      <c r="C17" s="89" t="s">
        <v>306</v>
      </c>
      <c r="D17" s="88" t="s">
        <v>303</v>
      </c>
      <c r="E17" s="88" t="s">
        <v>304</v>
      </c>
      <c r="F17" s="89" t="s">
        <v>325</v>
      </c>
    </row>
    <row r="18" spans="1:8" s="208" customFormat="1" ht="3" customHeight="1">
      <c r="A18" s="209"/>
      <c r="B18" s="209"/>
      <c r="C18" s="210"/>
      <c r="D18" s="209"/>
      <c r="E18" s="209"/>
      <c r="F18" s="209"/>
    </row>
    <row r="19" spans="1:8" ht="25.5" customHeight="1">
      <c r="A19" s="213">
        <v>1</v>
      </c>
      <c r="B19" s="91" t="s">
        <v>307</v>
      </c>
      <c r="C19" s="214">
        <v>15674955426</v>
      </c>
      <c r="D19" s="214">
        <v>7222404819</v>
      </c>
      <c r="E19" s="214">
        <v>7704909626</v>
      </c>
      <c r="F19" s="214">
        <f>C19+D19-E19</f>
        <v>15192450619</v>
      </c>
    </row>
    <row r="20" spans="1:8" ht="25.5" customHeight="1">
      <c r="A20" s="215">
        <v>2</v>
      </c>
      <c r="B20" s="92" t="s">
        <v>308</v>
      </c>
      <c r="C20" s="216">
        <v>143209406</v>
      </c>
      <c r="D20" s="216">
        <v>515022000</v>
      </c>
      <c r="E20" s="216"/>
      <c r="F20" s="214">
        <f>C20+D20-E20</f>
        <v>658231406</v>
      </c>
    </row>
    <row r="21" spans="1:8" ht="4.5" customHeight="1">
      <c r="A21" s="217"/>
      <c r="B21" s="217"/>
      <c r="C21" s="218"/>
      <c r="D21" s="218"/>
      <c r="E21" s="218"/>
      <c r="F21" s="218"/>
    </row>
    <row r="22" spans="1:8" ht="24.75" customHeight="1">
      <c r="A22" s="85" t="s">
        <v>327</v>
      </c>
    </row>
    <row r="23" spans="1:8" ht="19.5" customHeight="1">
      <c r="C23" s="219"/>
      <c r="D23" s="219"/>
      <c r="E23" s="219"/>
      <c r="F23" s="219"/>
    </row>
    <row r="24" spans="1:8" s="208" customFormat="1" ht="35.25" customHeight="1">
      <c r="A24" s="87" t="s">
        <v>46</v>
      </c>
      <c r="B24" s="88" t="s">
        <v>51</v>
      </c>
      <c r="C24" s="89" t="s">
        <v>306</v>
      </c>
      <c r="D24" s="88" t="s">
        <v>303</v>
      </c>
      <c r="E24" s="88" t="s">
        <v>304</v>
      </c>
      <c r="F24" s="89" t="s">
        <v>325</v>
      </c>
    </row>
    <row r="25" spans="1:8" s="208" customFormat="1" ht="4.5" customHeight="1">
      <c r="A25" s="209"/>
      <c r="B25" s="209"/>
      <c r="C25" s="210"/>
      <c r="D25" s="209"/>
      <c r="E25" s="209"/>
      <c r="F25" s="209"/>
    </row>
    <row r="26" spans="1:8" ht="25.5" customHeight="1">
      <c r="A26" s="220">
        <v>1</v>
      </c>
      <c r="B26" s="93" t="s">
        <v>309</v>
      </c>
      <c r="C26" s="221">
        <v>57211743</v>
      </c>
      <c r="D26" s="221"/>
      <c r="E26" s="221"/>
      <c r="F26" s="221">
        <f>C26+D26-E26</f>
        <v>57211743</v>
      </c>
    </row>
    <row r="27" spans="1:8" ht="25.5" customHeight="1">
      <c r="A27" s="222"/>
      <c r="B27" s="94" t="s">
        <v>310</v>
      </c>
      <c r="C27" s="223"/>
      <c r="D27" s="223"/>
      <c r="E27" s="223"/>
      <c r="F27" s="223">
        <f>C27+D27-E27</f>
        <v>0</v>
      </c>
    </row>
    <row r="28" spans="1:8" ht="1.5" customHeight="1">
      <c r="A28" s="224"/>
      <c r="B28" s="95"/>
      <c r="C28" s="225"/>
      <c r="D28" s="226"/>
      <c r="E28" s="226"/>
      <c r="F28" s="226"/>
    </row>
    <row r="29" spans="1:8" ht="8.25" hidden="1" customHeight="1">
      <c r="A29" s="227"/>
      <c r="B29" s="95"/>
      <c r="C29" s="226"/>
      <c r="D29" s="226"/>
      <c r="E29" s="226"/>
      <c r="F29" s="226"/>
    </row>
    <row r="30" spans="1:8" ht="19.5" customHeight="1">
      <c r="E30" s="96" t="s">
        <v>328</v>
      </c>
      <c r="F30" s="176"/>
      <c r="G30" s="228"/>
    </row>
    <row r="31" spans="1:8">
      <c r="A31" s="97" t="s">
        <v>311</v>
      </c>
      <c r="B31" s="175"/>
      <c r="E31" s="97" t="s">
        <v>312</v>
      </c>
      <c r="F31" s="175"/>
      <c r="G31" s="72"/>
      <c r="H31" s="72"/>
    </row>
    <row r="32" spans="1:8">
      <c r="A32" s="72"/>
      <c r="B32" s="72"/>
      <c r="C32" s="72"/>
      <c r="D32" s="72"/>
      <c r="E32" s="72"/>
      <c r="F32" s="72"/>
      <c r="G32" s="72"/>
      <c r="H32" s="229"/>
    </row>
    <row r="36" spans="1:2">
      <c r="A36" s="83" t="s">
        <v>313</v>
      </c>
      <c r="B36" s="72"/>
    </row>
  </sheetData>
  <mergeCells count="3">
    <mergeCell ref="A4:F4"/>
    <mergeCell ref="A5:F5"/>
    <mergeCell ref="A6:F6"/>
  </mergeCells>
  <phoneticPr fontId="13" type="noConversion"/>
  <pageMargins left="0.49" right="0.25" top="0.34" bottom="0.37" header="0.22" footer="0.2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2:H25"/>
  <sheetViews>
    <sheetView workbookViewId="0">
      <selection sqref="A1:XFD1048576"/>
    </sheetView>
  </sheetViews>
  <sheetFormatPr defaultColWidth="9.140625" defaultRowHeight="12.75"/>
  <cols>
    <col min="1" max="1" width="9.140625" style="3"/>
    <col min="2" max="2" width="31.140625" style="3" customWidth="1"/>
    <col min="3" max="3" width="17.85546875" style="3" customWidth="1"/>
    <col min="4" max="4" width="16.140625" style="3" customWidth="1"/>
    <col min="5" max="5" width="16.42578125" style="3" customWidth="1"/>
    <col min="6" max="6" width="16.5703125" style="3" customWidth="1"/>
    <col min="7" max="7" width="15.28515625" style="3" customWidth="1"/>
    <col min="8" max="16384" width="9.140625" style="3"/>
  </cols>
  <sheetData>
    <row r="2" spans="1:8" ht="13.5">
      <c r="F2" s="479" t="s">
        <v>409</v>
      </c>
      <c r="G2" s="479"/>
    </row>
    <row r="3" spans="1:8" ht="20.25">
      <c r="A3" s="480" t="s">
        <v>416</v>
      </c>
      <c r="B3" s="481"/>
      <c r="C3" s="481"/>
      <c r="D3" s="481"/>
      <c r="E3" s="481"/>
      <c r="F3" s="481"/>
      <c r="G3" s="481"/>
    </row>
    <row r="4" spans="1:8" ht="12.75" customHeight="1">
      <c r="A4" s="197"/>
      <c r="B4" s="197"/>
      <c r="C4" s="197"/>
      <c r="D4" s="197"/>
      <c r="E4" s="197"/>
      <c r="F4" s="197"/>
      <c r="G4" s="197"/>
    </row>
    <row r="5" spans="1:8" ht="33" customHeight="1">
      <c r="A5" s="475" t="s">
        <v>46</v>
      </c>
      <c r="B5" s="475" t="s">
        <v>381</v>
      </c>
      <c r="C5" s="475" t="s">
        <v>382</v>
      </c>
      <c r="D5" s="475" t="s">
        <v>383</v>
      </c>
      <c r="E5" s="475" t="s">
        <v>384</v>
      </c>
      <c r="F5" s="475" t="s">
        <v>385</v>
      </c>
      <c r="G5" s="475" t="s">
        <v>386</v>
      </c>
    </row>
    <row r="6" spans="1:8" ht="17.25" customHeight="1">
      <c r="A6" s="476"/>
      <c r="B6" s="482"/>
      <c r="C6" s="476"/>
      <c r="D6" s="476"/>
      <c r="E6" s="476"/>
      <c r="F6" s="476"/>
      <c r="G6" s="476"/>
    </row>
    <row r="7" spans="1:8" s="198" customFormat="1" ht="17.25" customHeight="1">
      <c r="A7" s="116" t="s">
        <v>47</v>
      </c>
      <c r="B7" s="117" t="s">
        <v>387</v>
      </c>
      <c r="C7" s="199"/>
      <c r="D7" s="199"/>
      <c r="E7" s="199"/>
      <c r="F7" s="199"/>
      <c r="G7" s="199"/>
    </row>
    <row r="8" spans="1:8" ht="17.25" customHeight="1">
      <c r="A8" s="118">
        <v>1</v>
      </c>
      <c r="B8" s="119" t="s">
        <v>417</v>
      </c>
      <c r="C8" s="157">
        <v>3896619770</v>
      </c>
      <c r="D8" s="157">
        <v>2775860313</v>
      </c>
      <c r="E8" s="157">
        <v>2330423315</v>
      </c>
      <c r="F8" s="157">
        <v>179554441</v>
      </c>
      <c r="G8" s="157">
        <v>9182457839</v>
      </c>
      <c r="H8" s="7"/>
    </row>
    <row r="9" spans="1:8" ht="17.25" customHeight="1">
      <c r="A9" s="118">
        <v>2</v>
      </c>
      <c r="B9" s="119" t="s">
        <v>388</v>
      </c>
      <c r="C9" s="158"/>
      <c r="D9" s="158"/>
      <c r="E9" s="158"/>
      <c r="F9" s="158"/>
      <c r="G9" s="157">
        <f>F9+E9+D9+C9</f>
        <v>0</v>
      </c>
      <c r="H9" s="7"/>
    </row>
    <row r="10" spans="1:8" ht="17.25" customHeight="1">
      <c r="A10" s="118">
        <v>3</v>
      </c>
      <c r="B10" s="119" t="s">
        <v>389</v>
      </c>
      <c r="C10" s="158"/>
      <c r="D10" s="158"/>
      <c r="E10" s="158"/>
      <c r="F10" s="158"/>
      <c r="G10" s="157">
        <f>F10+E10+D10+C10</f>
        <v>0</v>
      </c>
      <c r="H10" s="7"/>
    </row>
    <row r="11" spans="1:8" ht="17.25" customHeight="1">
      <c r="A11" s="118">
        <v>4</v>
      </c>
      <c r="B11" s="119" t="s">
        <v>390</v>
      </c>
      <c r="C11" s="158"/>
      <c r="D11" s="158"/>
      <c r="E11" s="158">
        <v>198726548</v>
      </c>
      <c r="F11" s="158">
        <v>92458488</v>
      </c>
      <c r="G11" s="157">
        <f>F11+E11+D11+C11</f>
        <v>291185036</v>
      </c>
      <c r="H11" s="7"/>
    </row>
    <row r="12" spans="1:8" ht="17.25" customHeight="1">
      <c r="A12" s="118">
        <v>5</v>
      </c>
      <c r="B12" s="119" t="s">
        <v>418</v>
      </c>
      <c r="C12" s="159">
        <f>C8+C9-C11</f>
        <v>3896619770</v>
      </c>
      <c r="D12" s="157">
        <f>D8+D9-D11</f>
        <v>2775860313</v>
      </c>
      <c r="E12" s="157">
        <f>E8+E9-E11</f>
        <v>2131696767</v>
      </c>
      <c r="F12" s="157">
        <f>F8+F9-F11</f>
        <v>87095953</v>
      </c>
      <c r="G12" s="157">
        <f>F12+E12+D12+C12</f>
        <v>8891272803</v>
      </c>
      <c r="H12" s="7"/>
    </row>
    <row r="13" spans="1:8" s="198" customFormat="1" ht="17.25" customHeight="1">
      <c r="A13" s="120" t="s">
        <v>50</v>
      </c>
      <c r="B13" s="121" t="s">
        <v>391</v>
      </c>
      <c r="C13" s="159"/>
      <c r="D13" s="157"/>
      <c r="E13" s="157"/>
      <c r="F13" s="157"/>
      <c r="G13" s="157"/>
      <c r="H13" s="200"/>
    </row>
    <row r="14" spans="1:8" ht="17.25" customHeight="1">
      <c r="A14" s="118">
        <v>1</v>
      </c>
      <c r="B14" s="119" t="s">
        <v>417</v>
      </c>
      <c r="C14" s="159">
        <f>3278520405+91469</f>
        <v>3278611874</v>
      </c>
      <c r="D14" s="157">
        <v>1980656285</v>
      </c>
      <c r="E14" s="157">
        <v>1928544046</v>
      </c>
      <c r="F14" s="157">
        <v>137088509</v>
      </c>
      <c r="G14" s="157">
        <f>SUM(C14:F14)+1</f>
        <v>7324900715</v>
      </c>
      <c r="H14" s="7"/>
    </row>
    <row r="15" spans="1:8" ht="17.25" customHeight="1">
      <c r="A15" s="118">
        <v>2</v>
      </c>
      <c r="B15" s="119" t="s">
        <v>419</v>
      </c>
      <c r="C15" s="160">
        <v>16985374.376533195</v>
      </c>
      <c r="D15" s="158">
        <v>81087365.708719432</v>
      </c>
      <c r="E15" s="158">
        <v>83414658.508771896</v>
      </c>
      <c r="F15" s="158">
        <v>4738401.5</v>
      </c>
      <c r="G15" s="158">
        <v>186225800.09402454</v>
      </c>
      <c r="H15" s="7"/>
    </row>
    <row r="16" spans="1:8" ht="17.25" customHeight="1">
      <c r="A16" s="118">
        <v>3</v>
      </c>
      <c r="B16" s="119" t="s">
        <v>390</v>
      </c>
      <c r="C16" s="160"/>
      <c r="D16" s="158"/>
      <c r="E16" s="158">
        <v>82802729</v>
      </c>
      <c r="F16" s="158">
        <v>67955384</v>
      </c>
      <c r="G16" s="158">
        <f>C16+D16+E16+F16</f>
        <v>150758113</v>
      </c>
      <c r="H16" s="7"/>
    </row>
    <row r="17" spans="1:8" ht="17.25" customHeight="1">
      <c r="A17" s="118">
        <v>4</v>
      </c>
      <c r="B17" s="119" t="s">
        <v>418</v>
      </c>
      <c r="C17" s="159">
        <f>C14+C15</f>
        <v>3295597248.376533</v>
      </c>
      <c r="D17" s="159">
        <f>D14+D15</f>
        <v>2061743650.7087195</v>
      </c>
      <c r="E17" s="159">
        <f>E14+E15-E16</f>
        <v>1929155975.5087719</v>
      </c>
      <c r="F17" s="159">
        <f>F14+F15-F16</f>
        <v>73871526.5</v>
      </c>
      <c r="G17" s="159">
        <f>G14+G15-G16+1</f>
        <v>7360368403.0940247</v>
      </c>
      <c r="H17" s="7"/>
    </row>
    <row r="18" spans="1:8" s="198" customFormat="1" ht="17.25" customHeight="1">
      <c r="A18" s="122" t="s">
        <v>48</v>
      </c>
      <c r="B18" s="121" t="s">
        <v>392</v>
      </c>
      <c r="C18" s="161"/>
      <c r="D18" s="162"/>
      <c r="E18" s="162"/>
      <c r="F18" s="162"/>
      <c r="G18" s="162">
        <f>C18+D18+E18+F18</f>
        <v>0</v>
      </c>
      <c r="H18" s="200"/>
    </row>
    <row r="19" spans="1:8" ht="17.25" customHeight="1">
      <c r="A19" s="118">
        <v>1</v>
      </c>
      <c r="B19" s="119" t="s">
        <v>420</v>
      </c>
      <c r="C19" s="159">
        <f>C8-C14</f>
        <v>618007896</v>
      </c>
      <c r="D19" s="159">
        <f>D8-D14</f>
        <v>795204028</v>
      </c>
      <c r="E19" s="159">
        <f>E8-E14</f>
        <v>401879269</v>
      </c>
      <c r="F19" s="159">
        <f>F8-F14</f>
        <v>42465932</v>
      </c>
      <c r="G19" s="157">
        <f>SUM(C19:F19)-1</f>
        <v>1857557124</v>
      </c>
      <c r="H19" s="7"/>
    </row>
    <row r="20" spans="1:8" ht="17.25" customHeight="1">
      <c r="A20" s="118">
        <v>2</v>
      </c>
      <c r="B20" s="119" t="s">
        <v>421</v>
      </c>
      <c r="C20" s="159">
        <f>C12-C17</f>
        <v>601022521.62346697</v>
      </c>
      <c r="D20" s="159">
        <f>D12-D17</f>
        <v>714116662.29128051</v>
      </c>
      <c r="E20" s="159">
        <f>E12-E17</f>
        <v>202540791.4912281</v>
      </c>
      <c r="F20" s="159">
        <f>F12-F17</f>
        <v>13224426.5</v>
      </c>
      <c r="G20" s="157">
        <f>SUM(C20:F20)-2</f>
        <v>1530904399.9059756</v>
      </c>
      <c r="H20" s="7"/>
    </row>
    <row r="21" spans="1:8">
      <c r="A21" s="201"/>
      <c r="B21" s="202"/>
      <c r="C21" s="203"/>
      <c r="D21" s="203"/>
      <c r="E21" s="203"/>
      <c r="F21" s="203"/>
      <c r="G21" s="203"/>
      <c r="H21" s="7"/>
    </row>
    <row r="22" spans="1:8">
      <c r="A22" s="204"/>
      <c r="B22" s="204"/>
      <c r="C22" s="204" t="s">
        <v>393</v>
      </c>
      <c r="D22" s="205"/>
      <c r="E22" s="205"/>
      <c r="F22" s="204"/>
      <c r="G22" s="205"/>
    </row>
    <row r="23" spans="1:8" ht="15.75">
      <c r="A23" s="204"/>
      <c r="B23" s="163" t="s">
        <v>394</v>
      </c>
      <c r="C23" s="477" t="s">
        <v>395</v>
      </c>
      <c r="D23" s="478"/>
      <c r="E23" s="478"/>
      <c r="F23" s="477" t="s">
        <v>396</v>
      </c>
      <c r="G23" s="478"/>
    </row>
    <row r="24" spans="1:8">
      <c r="A24" s="204"/>
      <c r="B24" s="204"/>
      <c r="C24" s="204"/>
      <c r="D24" s="204"/>
      <c r="E24" s="204"/>
      <c r="F24" s="204"/>
      <c r="G24" s="205"/>
    </row>
    <row r="25" spans="1:8">
      <c r="A25" s="204"/>
      <c r="B25" s="204"/>
      <c r="C25" s="204"/>
      <c r="D25" s="204"/>
      <c r="E25" s="204"/>
      <c r="F25" s="205"/>
      <c r="G25" s="204"/>
    </row>
  </sheetData>
  <mergeCells count="11">
    <mergeCell ref="F5:F6"/>
    <mergeCell ref="G5:G6"/>
    <mergeCell ref="C23:E23"/>
    <mergeCell ref="F23:G23"/>
    <mergeCell ref="F2:G2"/>
    <mergeCell ref="A3:G3"/>
    <mergeCell ref="A5:A6"/>
    <mergeCell ref="B5:B6"/>
    <mergeCell ref="C5:C6"/>
    <mergeCell ref="D5:D6"/>
    <mergeCell ref="E5:E6"/>
  </mergeCells>
  <phoneticPr fontId="1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J17"/>
  <sheetViews>
    <sheetView workbookViewId="0">
      <selection sqref="A1:XFD1048576"/>
    </sheetView>
  </sheetViews>
  <sheetFormatPr defaultRowHeight="12.75"/>
  <cols>
    <col min="1" max="1" width="45.42578125" style="3" customWidth="1"/>
    <col min="2" max="2" width="22.85546875" style="3" customWidth="1"/>
    <col min="3" max="3" width="20.42578125" style="3" customWidth="1"/>
    <col min="4" max="4" width="19.85546875" style="3" customWidth="1"/>
    <col min="5" max="5" width="19.7109375" style="3" customWidth="1"/>
    <col min="6" max="16384" width="9.140625" style="3"/>
  </cols>
  <sheetData>
    <row r="2" spans="1:10" ht="20.25">
      <c r="A2" s="139" t="s">
        <v>411</v>
      </c>
      <c r="B2" s="196"/>
      <c r="C2" s="196"/>
      <c r="D2" s="196"/>
      <c r="E2" s="196"/>
      <c r="F2" s="196"/>
      <c r="G2" s="196"/>
    </row>
    <row r="3" spans="1:10" ht="20.25">
      <c r="A3" s="197"/>
      <c r="B3" s="197"/>
      <c r="C3" s="197"/>
      <c r="D3" s="197"/>
      <c r="E3" s="127" t="s">
        <v>329</v>
      </c>
      <c r="F3" s="197"/>
      <c r="G3" s="127"/>
    </row>
    <row r="4" spans="1:10" ht="38.25" customHeight="1">
      <c r="A4" s="140" t="s">
        <v>398</v>
      </c>
      <c r="B4" s="141" t="s">
        <v>397</v>
      </c>
      <c r="C4" s="141" t="s">
        <v>399</v>
      </c>
      <c r="D4" s="141" t="s">
        <v>400</v>
      </c>
      <c r="E4" s="141" t="s">
        <v>401</v>
      </c>
      <c r="F4" s="124"/>
      <c r="G4" s="124"/>
      <c r="H4" s="124"/>
      <c r="I4" s="124"/>
      <c r="J4" s="124"/>
    </row>
    <row r="5" spans="1:10" ht="30" customHeight="1">
      <c r="A5" s="142" t="s">
        <v>402</v>
      </c>
      <c r="B5" s="143"/>
      <c r="C5" s="144"/>
      <c r="D5" s="144"/>
      <c r="E5" s="144"/>
      <c r="F5" s="125"/>
      <c r="G5" s="125"/>
      <c r="H5" s="125"/>
      <c r="I5" s="125"/>
      <c r="J5" s="125"/>
    </row>
    <row r="6" spans="1:10" ht="30" customHeight="1">
      <c r="A6" s="145" t="s">
        <v>404</v>
      </c>
      <c r="B6" s="146">
        <v>1123735164</v>
      </c>
      <c r="C6" s="147">
        <v>1291328088</v>
      </c>
      <c r="D6" s="147">
        <v>1713353292</v>
      </c>
      <c r="E6" s="147">
        <f>B6+C6-D6</f>
        <v>701709960</v>
      </c>
      <c r="F6" s="126"/>
      <c r="G6" s="126"/>
      <c r="H6" s="126"/>
      <c r="I6" s="125"/>
      <c r="J6" s="125"/>
    </row>
    <row r="7" spans="1:10" ht="30" customHeight="1">
      <c r="A7" s="145" t="s">
        <v>405</v>
      </c>
      <c r="B7" s="146">
        <v>325180627</v>
      </c>
      <c r="C7" s="147">
        <v>360113367</v>
      </c>
      <c r="D7" s="147">
        <v>364685403</v>
      </c>
      <c r="E7" s="147">
        <f>B7+C7-D7</f>
        <v>320608591</v>
      </c>
      <c r="F7" s="125"/>
      <c r="G7" s="125"/>
      <c r="H7" s="126"/>
      <c r="I7" s="125"/>
      <c r="J7" s="125"/>
    </row>
    <row r="8" spans="1:10" ht="30" customHeight="1">
      <c r="A8" s="145" t="s">
        <v>406</v>
      </c>
      <c r="B8" s="146">
        <v>2654180</v>
      </c>
      <c r="C8" s="147">
        <v>67821779</v>
      </c>
      <c r="D8" s="147">
        <v>68591320</v>
      </c>
      <c r="E8" s="147">
        <f>B8+C8-D8</f>
        <v>1884639</v>
      </c>
      <c r="F8" s="125"/>
      <c r="G8" s="125"/>
      <c r="H8" s="125"/>
      <c r="I8" s="125"/>
      <c r="J8" s="125"/>
    </row>
    <row r="9" spans="1:10" ht="30" customHeight="1">
      <c r="A9" s="145" t="s">
        <v>407</v>
      </c>
      <c r="B9" s="146"/>
      <c r="C9" s="147">
        <f>122818500+3000000</f>
        <v>125818500</v>
      </c>
      <c r="D9" s="147">
        <f>122818500+3000000</f>
        <v>125818500</v>
      </c>
      <c r="E9" s="147">
        <f>B9+C9-D9</f>
        <v>0</v>
      </c>
      <c r="F9" s="125"/>
      <c r="G9" s="125"/>
      <c r="H9" s="125"/>
      <c r="I9" s="125"/>
      <c r="J9" s="125"/>
    </row>
    <row r="10" spans="1:10" ht="30" customHeight="1">
      <c r="A10" s="148" t="s">
        <v>49</v>
      </c>
      <c r="B10" s="149">
        <f>SUM(B6:B9)</f>
        <v>1451569971</v>
      </c>
      <c r="C10" s="149">
        <f>SUM(C6:C9)</f>
        <v>1845081734</v>
      </c>
      <c r="D10" s="149">
        <f>SUM(D6:D9)</f>
        <v>2272448515</v>
      </c>
      <c r="E10" s="149">
        <f>SUM(E6:E9)</f>
        <v>1024203190</v>
      </c>
      <c r="F10" s="125"/>
      <c r="G10" s="125"/>
      <c r="H10" s="125"/>
      <c r="I10" s="125"/>
      <c r="J10" s="125"/>
    </row>
    <row r="11" spans="1:10" ht="30" customHeight="1">
      <c r="A11" s="148" t="s">
        <v>403</v>
      </c>
      <c r="B11" s="146"/>
      <c r="C11" s="145"/>
      <c r="D11" s="145"/>
      <c r="E11" s="145"/>
      <c r="F11" s="125"/>
      <c r="G11" s="125"/>
      <c r="H11" s="125"/>
      <c r="I11" s="125"/>
      <c r="J11" s="125"/>
    </row>
    <row r="12" spans="1:10" ht="30" customHeight="1">
      <c r="A12" s="145" t="s">
        <v>404</v>
      </c>
      <c r="B12" s="146"/>
      <c r="C12" s="145"/>
      <c r="D12" s="145"/>
      <c r="E12" s="145"/>
      <c r="F12" s="125"/>
      <c r="G12" s="125"/>
      <c r="H12" s="125"/>
      <c r="I12" s="125"/>
      <c r="J12" s="125"/>
    </row>
    <row r="13" spans="1:10" ht="30" customHeight="1">
      <c r="A13" s="145" t="s">
        <v>405</v>
      </c>
      <c r="B13" s="146"/>
      <c r="C13" s="145"/>
      <c r="D13" s="145"/>
      <c r="E13" s="145"/>
      <c r="F13" s="125"/>
      <c r="G13" s="125"/>
      <c r="H13" s="125"/>
      <c r="I13" s="125"/>
      <c r="J13" s="125"/>
    </row>
    <row r="14" spans="1:10" ht="30" customHeight="1">
      <c r="A14" s="145" t="s">
        <v>406</v>
      </c>
      <c r="B14" s="146"/>
      <c r="C14" s="145"/>
      <c r="D14" s="145"/>
      <c r="E14" s="145"/>
      <c r="F14" s="125"/>
      <c r="G14" s="125"/>
      <c r="H14" s="125"/>
      <c r="I14" s="125"/>
      <c r="J14" s="125"/>
    </row>
    <row r="15" spans="1:10" ht="30" customHeight="1">
      <c r="A15" s="150" t="s">
        <v>407</v>
      </c>
      <c r="B15" s="151"/>
      <c r="C15" s="152"/>
      <c r="D15" s="152"/>
      <c r="E15" s="152"/>
      <c r="F15" s="125"/>
      <c r="G15" s="125"/>
      <c r="H15" s="125"/>
      <c r="I15" s="125"/>
      <c r="J15" s="125"/>
    </row>
    <row r="16" spans="1:10" ht="21" customHeight="1">
      <c r="A16" s="153"/>
      <c r="B16" s="154"/>
      <c r="C16" s="155"/>
      <c r="D16" s="155"/>
      <c r="E16" s="155"/>
      <c r="F16" s="125"/>
      <c r="G16" s="125"/>
      <c r="H16" s="125"/>
      <c r="I16" s="125"/>
      <c r="J16" s="125"/>
    </row>
    <row r="17" spans="1:7" s="198" customFormat="1" ht="21" customHeight="1">
      <c r="A17" s="123" t="s">
        <v>394</v>
      </c>
      <c r="B17" s="156" t="s">
        <v>413</v>
      </c>
      <c r="C17" s="156"/>
      <c r="D17" s="483" t="s">
        <v>396</v>
      </c>
      <c r="E17" s="484"/>
      <c r="F17" s="483"/>
      <c r="G17" s="484"/>
    </row>
  </sheetData>
  <mergeCells count="2">
    <mergeCell ref="F17:G17"/>
    <mergeCell ref="D17:E17"/>
  </mergeCells>
  <phoneticPr fontId="13" type="noConversion"/>
  <pageMargins left="0.99" right="0.27" top="0.8" bottom="0.35" header="0.5" footer="0.16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J858"/>
  <sheetViews>
    <sheetView workbookViewId="0">
      <selection sqref="A1:XFD1048576"/>
    </sheetView>
  </sheetViews>
  <sheetFormatPr defaultRowHeight="16.5"/>
  <cols>
    <col min="1" max="1" width="32" style="180" customWidth="1"/>
    <col min="2" max="2" width="17.28515625" style="180" customWidth="1"/>
    <col min="3" max="3" width="16.7109375" style="180" customWidth="1"/>
    <col min="4" max="4" width="16.5703125" style="180" customWidth="1"/>
    <col min="5" max="5" width="16.85546875" style="180" customWidth="1"/>
    <col min="6" max="6" width="0.7109375" style="180" hidden="1" customWidth="1"/>
    <col min="7" max="7" width="16.7109375" style="180" customWidth="1"/>
    <col min="8" max="8" width="15.7109375" style="180" customWidth="1"/>
    <col min="9" max="9" width="9.140625" style="180"/>
    <col min="10" max="10" width="26.42578125" style="180" customWidth="1"/>
    <col min="11" max="16384" width="9.140625" style="180"/>
  </cols>
  <sheetData>
    <row r="1" spans="1:10" ht="9" customHeight="1"/>
    <row r="2" spans="1:10" s="181" customFormat="1">
      <c r="A2" s="485" t="s">
        <v>408</v>
      </c>
      <c r="B2" s="485"/>
      <c r="C2" s="485"/>
      <c r="D2" s="485"/>
      <c r="E2" s="485"/>
      <c r="F2" s="485"/>
      <c r="G2" s="485"/>
      <c r="H2" s="485"/>
    </row>
    <row r="3" spans="1:10" s="181" customFormat="1" ht="18" customHeight="1">
      <c r="A3" s="486" t="s">
        <v>410</v>
      </c>
      <c r="B3" s="486"/>
      <c r="C3" s="486"/>
      <c r="D3" s="486"/>
      <c r="E3" s="486"/>
      <c r="F3" s="486"/>
      <c r="G3" s="486"/>
      <c r="H3" s="486"/>
    </row>
    <row r="4" spans="1:10" s="182" customFormat="1" ht="18.75" customHeight="1">
      <c r="A4" s="487" t="s">
        <v>330</v>
      </c>
      <c r="B4" s="490" t="s">
        <v>331</v>
      </c>
      <c r="C4" s="490" t="s">
        <v>332</v>
      </c>
      <c r="D4" s="490" t="s">
        <v>333</v>
      </c>
      <c r="E4" s="490" t="s">
        <v>334</v>
      </c>
      <c r="F4" s="490" t="s">
        <v>335</v>
      </c>
      <c r="G4" s="179" t="s">
        <v>336</v>
      </c>
      <c r="H4" s="487" t="s">
        <v>49</v>
      </c>
    </row>
    <row r="5" spans="1:10" s="182" customFormat="1" ht="18.75" customHeight="1">
      <c r="A5" s="488"/>
      <c r="B5" s="488"/>
      <c r="C5" s="488"/>
      <c r="D5" s="488"/>
      <c r="E5" s="488"/>
      <c r="F5" s="488"/>
      <c r="G5" s="106" t="s">
        <v>337</v>
      </c>
      <c r="H5" s="488"/>
    </row>
    <row r="6" spans="1:10" s="182" customFormat="1" ht="6.75" customHeight="1">
      <c r="A6" s="489"/>
      <c r="B6" s="489"/>
      <c r="C6" s="489"/>
      <c r="D6" s="489"/>
      <c r="E6" s="489"/>
      <c r="F6" s="489"/>
      <c r="G6" s="178"/>
      <c r="H6" s="489"/>
    </row>
    <row r="7" spans="1:10" ht="23.25" customHeight="1">
      <c r="A7" s="107" t="s">
        <v>338</v>
      </c>
      <c r="B7" s="183">
        <v>13197100000</v>
      </c>
      <c r="C7" s="184">
        <v>1166591330</v>
      </c>
      <c r="D7" s="184">
        <v>572915308</v>
      </c>
      <c r="E7" s="184">
        <v>8860000</v>
      </c>
      <c r="F7" s="184">
        <v>0</v>
      </c>
      <c r="G7" s="184">
        <v>2296964436</v>
      </c>
      <c r="H7" s="184">
        <f>G7+F7+E7+D7+C7+B7</f>
        <v>17242431074</v>
      </c>
      <c r="J7" s="185"/>
    </row>
    <row r="8" spans="1:10" ht="23.25" customHeight="1">
      <c r="A8" s="108" t="s">
        <v>339</v>
      </c>
      <c r="B8" s="186"/>
      <c r="C8" s="187"/>
      <c r="D8" s="187">
        <v>114848222</v>
      </c>
      <c r="E8" s="187"/>
      <c r="F8" s="187"/>
      <c r="G8" s="187">
        <v>3286836669</v>
      </c>
      <c r="H8" s="187">
        <f>B8+C8+D8+E8+F8+G8</f>
        <v>3401684891</v>
      </c>
    </row>
    <row r="9" spans="1:10" ht="23.25" customHeight="1">
      <c r="A9" s="108" t="s">
        <v>340</v>
      </c>
      <c r="B9" s="186"/>
      <c r="C9" s="187"/>
      <c r="D9" s="187"/>
      <c r="E9" s="187"/>
      <c r="F9" s="187"/>
      <c r="G9" s="187">
        <v>2296964436</v>
      </c>
      <c r="H9" s="187">
        <f>B9+C9+D9+E9+F9+G9</f>
        <v>2296964436</v>
      </c>
      <c r="J9" s="185"/>
    </row>
    <row r="10" spans="1:10" s="181" customFormat="1" ht="26.25" customHeight="1">
      <c r="A10" s="109" t="s">
        <v>341</v>
      </c>
      <c r="B10" s="188">
        <f t="shared" ref="B10:G10" si="0">B7+B8-B9</f>
        <v>13197100000</v>
      </c>
      <c r="C10" s="188">
        <f t="shared" si="0"/>
        <v>1166591330</v>
      </c>
      <c r="D10" s="188">
        <f t="shared" si="0"/>
        <v>687763530</v>
      </c>
      <c r="E10" s="188">
        <f t="shared" si="0"/>
        <v>8860000</v>
      </c>
      <c r="F10" s="188">
        <f t="shared" si="0"/>
        <v>0</v>
      </c>
      <c r="G10" s="188">
        <f t="shared" si="0"/>
        <v>3286836669</v>
      </c>
      <c r="H10" s="189">
        <f>B10+C10+D10+E10+F10+G10</f>
        <v>18347151529</v>
      </c>
      <c r="J10" s="190"/>
    </row>
    <row r="11" spans="1:10" s="181" customFormat="1" ht="26.25" customHeight="1">
      <c r="A11" s="110" t="s">
        <v>342</v>
      </c>
      <c r="B11" s="191">
        <f>B10</f>
        <v>13197100000</v>
      </c>
      <c r="C11" s="191">
        <f t="shared" ref="C11:H11" si="1">C10</f>
        <v>1166591330</v>
      </c>
      <c r="D11" s="191">
        <f t="shared" si="1"/>
        <v>687763530</v>
      </c>
      <c r="E11" s="191">
        <f t="shared" si="1"/>
        <v>8860000</v>
      </c>
      <c r="F11" s="191">
        <f t="shared" si="1"/>
        <v>0</v>
      </c>
      <c r="G11" s="191">
        <f>G10</f>
        <v>3286836669</v>
      </c>
      <c r="H11" s="191">
        <f t="shared" si="1"/>
        <v>18347151529</v>
      </c>
    </row>
    <row r="12" spans="1:10" ht="23.25" customHeight="1">
      <c r="A12" s="108" t="s">
        <v>343</v>
      </c>
      <c r="B12" s="186"/>
      <c r="C12" s="187">
        <f>687763530+587942+163753891</f>
        <v>852105363</v>
      </c>
      <c r="D12" s="187"/>
      <c r="E12" s="187"/>
      <c r="F12" s="187"/>
      <c r="G12" s="187">
        <f>147747839+1113046260</f>
        <v>1260794099</v>
      </c>
      <c r="H12" s="187">
        <f>B12+C12+D12+E12+F12+G12</f>
        <v>2112899462</v>
      </c>
    </row>
    <row r="13" spans="1:10" ht="23.25" customHeight="1">
      <c r="A13" s="108" t="s">
        <v>344</v>
      </c>
      <c r="B13" s="186"/>
      <c r="C13" s="187"/>
      <c r="D13" s="187">
        <v>687763530</v>
      </c>
      <c r="E13" s="187"/>
      <c r="F13" s="187"/>
      <c r="G13" s="187">
        <v>3286836669</v>
      </c>
      <c r="H13" s="187">
        <f>B13+C13+D13+E13+F13+G13</f>
        <v>3974600199</v>
      </c>
    </row>
    <row r="14" spans="1:10" s="181" customFormat="1" ht="23.25" customHeight="1">
      <c r="A14" s="109" t="s">
        <v>349</v>
      </c>
      <c r="B14" s="111">
        <f t="shared" ref="B14:G14" si="2">B10+B12-B13</f>
        <v>13197100000</v>
      </c>
      <c r="C14" s="111">
        <f t="shared" si="2"/>
        <v>2018696693</v>
      </c>
      <c r="D14" s="111">
        <f t="shared" si="2"/>
        <v>0</v>
      </c>
      <c r="E14" s="111">
        <f t="shared" si="2"/>
        <v>8860000</v>
      </c>
      <c r="F14" s="111">
        <f t="shared" si="2"/>
        <v>0</v>
      </c>
      <c r="G14" s="111">
        <f t="shared" si="2"/>
        <v>1260794099</v>
      </c>
      <c r="H14" s="189">
        <f>B14+C14+D14+E14+F14+G14</f>
        <v>16485450792</v>
      </c>
    </row>
    <row r="15" spans="1:10" s="181" customFormat="1" ht="7.5" customHeight="1">
      <c r="A15" s="192"/>
      <c r="B15" s="112"/>
      <c r="C15" s="112"/>
      <c r="D15" s="112"/>
      <c r="E15" s="112"/>
      <c r="F15" s="112"/>
      <c r="G15" s="112"/>
      <c r="H15" s="193"/>
    </row>
    <row r="16" spans="1:10" ht="18" customHeight="1">
      <c r="A16" s="194"/>
      <c r="B16" s="194"/>
      <c r="F16" s="491" t="s">
        <v>348</v>
      </c>
      <c r="G16" s="492"/>
      <c r="H16" s="492"/>
    </row>
    <row r="17" spans="1:8" s="14" customFormat="1" ht="18.75" customHeight="1">
      <c r="A17" s="346" t="s">
        <v>345</v>
      </c>
      <c r="B17" s="357"/>
      <c r="C17" s="357"/>
      <c r="F17" s="27" t="s">
        <v>346</v>
      </c>
      <c r="G17" s="346" t="s">
        <v>312</v>
      </c>
      <c r="H17" s="346"/>
    </row>
    <row r="18" spans="1:8" s="14" customFormat="1" ht="18.75" customHeight="1">
      <c r="H18" s="195"/>
    </row>
    <row r="19" spans="1:8" s="13" customFormat="1" ht="18.75" customHeight="1"/>
    <row r="20" spans="1:8" s="13" customFormat="1" ht="18.75" customHeight="1"/>
    <row r="21" spans="1:8" s="13" customFormat="1" ht="18.75" customHeight="1">
      <c r="A21" s="344" t="s">
        <v>347</v>
      </c>
      <c r="B21" s="345"/>
      <c r="C21" s="345"/>
    </row>
    <row r="22" spans="1:8" s="14" customFormat="1" ht="18.75" customHeight="1"/>
    <row r="23" spans="1:8" ht="18.75" customHeight="1">
      <c r="A23" s="194"/>
      <c r="B23" s="194"/>
    </row>
    <row r="24" spans="1:8" ht="18.75" customHeight="1">
      <c r="A24" s="194"/>
      <c r="B24" s="194"/>
    </row>
    <row r="25" spans="1:8" ht="18.75" customHeight="1">
      <c r="A25" s="194"/>
      <c r="B25" s="194"/>
    </row>
    <row r="26" spans="1:8" ht="18.75" customHeight="1">
      <c r="A26" s="194"/>
      <c r="B26" s="194"/>
    </row>
    <row r="27" spans="1:8" ht="18.75" customHeight="1">
      <c r="A27" s="194"/>
      <c r="B27" s="194"/>
    </row>
    <row r="28" spans="1:8" ht="18.75" customHeight="1">
      <c r="A28" s="194"/>
      <c r="B28" s="194"/>
    </row>
    <row r="29" spans="1:8" ht="18.75" customHeight="1">
      <c r="A29" s="194"/>
      <c r="B29" s="194"/>
    </row>
    <row r="30" spans="1:8" ht="18.75" customHeight="1">
      <c r="A30" s="194"/>
      <c r="B30" s="194"/>
    </row>
    <row r="31" spans="1:8" ht="18.75" customHeight="1">
      <c r="A31" s="194"/>
      <c r="B31" s="194"/>
    </row>
    <row r="32" spans="1:8" ht="18.75" customHeight="1">
      <c r="A32" s="194"/>
      <c r="B32" s="194"/>
    </row>
    <row r="33" spans="1:2" ht="18.75" customHeight="1">
      <c r="A33" s="194"/>
      <c r="B33" s="194"/>
    </row>
    <row r="34" spans="1:2" ht="18.75" customHeight="1">
      <c r="A34" s="194"/>
      <c r="B34" s="194"/>
    </row>
    <row r="35" spans="1:2" ht="18.75" customHeight="1">
      <c r="A35" s="194"/>
      <c r="B35" s="194"/>
    </row>
    <row r="36" spans="1:2" ht="18.75" customHeight="1">
      <c r="A36" s="194"/>
      <c r="B36" s="194"/>
    </row>
    <row r="37" spans="1:2" ht="18.75" customHeight="1">
      <c r="A37" s="194"/>
      <c r="B37" s="194"/>
    </row>
    <row r="38" spans="1:2" ht="18.75" customHeight="1">
      <c r="A38" s="194"/>
      <c r="B38" s="194"/>
    </row>
    <row r="39" spans="1:2" ht="18.75" customHeight="1">
      <c r="A39" s="194"/>
      <c r="B39" s="194"/>
    </row>
    <row r="40" spans="1:2" ht="18.75" customHeight="1">
      <c r="A40" s="194"/>
      <c r="B40" s="194"/>
    </row>
    <row r="41" spans="1:2" ht="18.75" customHeight="1">
      <c r="A41" s="194"/>
      <c r="B41" s="194"/>
    </row>
    <row r="42" spans="1:2" ht="18.75" customHeight="1">
      <c r="A42" s="194"/>
      <c r="B42" s="194"/>
    </row>
    <row r="43" spans="1:2" ht="18.75" customHeight="1">
      <c r="A43" s="194"/>
      <c r="B43" s="194"/>
    </row>
    <row r="44" spans="1:2" ht="18.75" customHeight="1">
      <c r="A44" s="194"/>
      <c r="B44" s="194"/>
    </row>
    <row r="45" spans="1:2" ht="18.75" customHeight="1">
      <c r="A45" s="194"/>
      <c r="B45" s="194"/>
    </row>
    <row r="46" spans="1:2" ht="18.75" customHeight="1">
      <c r="A46" s="194"/>
      <c r="B46" s="194"/>
    </row>
    <row r="47" spans="1:2" ht="18.75" customHeight="1">
      <c r="A47" s="194"/>
      <c r="B47" s="194"/>
    </row>
    <row r="48" spans="1:2" ht="18.75" customHeight="1">
      <c r="A48" s="194"/>
      <c r="B48" s="194"/>
    </row>
    <row r="49" spans="1:2" ht="18.75" customHeight="1">
      <c r="A49" s="194"/>
      <c r="B49" s="194"/>
    </row>
    <row r="50" spans="1:2" ht="18.75" customHeight="1">
      <c r="A50" s="194"/>
      <c r="B50" s="194"/>
    </row>
    <row r="51" spans="1:2" ht="18.75" customHeight="1">
      <c r="A51" s="194"/>
      <c r="B51" s="194"/>
    </row>
    <row r="52" spans="1:2" ht="18.75" customHeight="1">
      <c r="A52" s="194"/>
      <c r="B52" s="194"/>
    </row>
    <row r="53" spans="1:2" ht="18.75" customHeight="1">
      <c r="A53" s="194"/>
      <c r="B53" s="194"/>
    </row>
    <row r="54" spans="1:2" ht="18.75" customHeight="1">
      <c r="A54" s="194"/>
      <c r="B54" s="194"/>
    </row>
    <row r="55" spans="1:2" ht="18.75" customHeight="1">
      <c r="A55" s="194"/>
      <c r="B55" s="194"/>
    </row>
    <row r="56" spans="1:2" ht="18.75" customHeight="1">
      <c r="A56" s="194"/>
      <c r="B56" s="194"/>
    </row>
    <row r="57" spans="1:2" ht="18.75" customHeight="1">
      <c r="A57" s="194"/>
      <c r="B57" s="194"/>
    </row>
    <row r="58" spans="1:2" ht="18.75" customHeight="1">
      <c r="A58" s="194"/>
      <c r="B58" s="194"/>
    </row>
    <row r="59" spans="1:2" ht="18.75" customHeight="1">
      <c r="A59" s="194"/>
      <c r="B59" s="194"/>
    </row>
    <row r="60" spans="1:2" ht="18.75" customHeight="1">
      <c r="A60" s="194"/>
      <c r="B60" s="194"/>
    </row>
    <row r="61" spans="1:2" ht="18.75" customHeight="1">
      <c r="A61" s="194"/>
      <c r="B61" s="194"/>
    </row>
    <row r="62" spans="1:2" ht="18.75" customHeight="1">
      <c r="A62" s="194"/>
      <c r="B62" s="194"/>
    </row>
    <row r="63" spans="1:2" ht="18.75" customHeight="1">
      <c r="A63" s="194"/>
      <c r="B63" s="194"/>
    </row>
    <row r="64" spans="1:2" ht="18.75" customHeight="1">
      <c r="A64" s="194"/>
      <c r="B64" s="194"/>
    </row>
    <row r="65" spans="1:2" ht="18.75" customHeight="1">
      <c r="A65" s="194"/>
      <c r="B65" s="194"/>
    </row>
    <row r="66" spans="1:2" ht="18.75" customHeight="1">
      <c r="A66" s="194"/>
      <c r="B66" s="194"/>
    </row>
    <row r="67" spans="1:2" ht="18.75" customHeight="1">
      <c r="A67" s="194"/>
      <c r="B67" s="194"/>
    </row>
    <row r="68" spans="1:2" ht="18.75" customHeight="1">
      <c r="A68" s="194"/>
      <c r="B68" s="194"/>
    </row>
    <row r="69" spans="1:2" ht="18.75" customHeight="1">
      <c r="A69" s="194"/>
      <c r="B69" s="194"/>
    </row>
    <row r="70" spans="1:2" ht="18.75" customHeight="1">
      <c r="A70" s="194"/>
      <c r="B70" s="194"/>
    </row>
    <row r="71" spans="1:2" ht="18.75" customHeight="1">
      <c r="A71" s="194"/>
      <c r="B71" s="194"/>
    </row>
    <row r="72" spans="1:2" ht="18.75" customHeight="1">
      <c r="A72" s="194"/>
      <c r="B72" s="194"/>
    </row>
    <row r="73" spans="1:2" ht="18.75" customHeight="1">
      <c r="A73" s="194"/>
      <c r="B73" s="194"/>
    </row>
    <row r="74" spans="1:2" ht="18.75" customHeight="1">
      <c r="A74" s="194"/>
      <c r="B74" s="194"/>
    </row>
    <row r="75" spans="1:2" ht="18.75" customHeight="1">
      <c r="A75" s="194"/>
      <c r="B75" s="194"/>
    </row>
    <row r="76" spans="1:2" ht="18.75" customHeight="1">
      <c r="A76" s="194"/>
      <c r="B76" s="194"/>
    </row>
    <row r="77" spans="1:2" ht="18.75" customHeight="1">
      <c r="A77" s="194"/>
      <c r="B77" s="194"/>
    </row>
    <row r="78" spans="1:2" ht="18.75" customHeight="1">
      <c r="A78" s="194"/>
      <c r="B78" s="194"/>
    </row>
    <row r="79" spans="1:2" ht="18.75" customHeight="1">
      <c r="A79" s="194"/>
      <c r="B79" s="194"/>
    </row>
    <row r="80" spans="1:2" ht="18.75" customHeight="1">
      <c r="A80" s="194"/>
      <c r="B80" s="194"/>
    </row>
    <row r="81" spans="1:2" ht="18.75" customHeight="1">
      <c r="A81" s="194"/>
      <c r="B81" s="194"/>
    </row>
    <row r="82" spans="1:2" ht="18.75" customHeight="1">
      <c r="A82" s="194"/>
      <c r="B82" s="194"/>
    </row>
    <row r="83" spans="1:2" ht="18.75" customHeight="1">
      <c r="A83" s="194"/>
      <c r="B83" s="194"/>
    </row>
    <row r="84" spans="1:2" ht="18.75" customHeight="1">
      <c r="A84" s="194"/>
      <c r="B84" s="194"/>
    </row>
    <row r="85" spans="1:2" ht="18.75" customHeight="1">
      <c r="A85" s="194"/>
      <c r="B85" s="194"/>
    </row>
    <row r="86" spans="1:2" ht="18.75" customHeight="1">
      <c r="A86" s="194"/>
      <c r="B86" s="194"/>
    </row>
    <row r="87" spans="1:2" ht="18.75" customHeight="1">
      <c r="A87" s="194"/>
      <c r="B87" s="194"/>
    </row>
    <row r="88" spans="1:2" ht="18.75" customHeight="1">
      <c r="A88" s="194"/>
      <c r="B88" s="194"/>
    </row>
    <row r="89" spans="1:2" ht="18.75" customHeight="1">
      <c r="A89" s="194"/>
      <c r="B89" s="194"/>
    </row>
    <row r="90" spans="1:2" ht="18.75" customHeight="1">
      <c r="A90" s="194"/>
      <c r="B90" s="194"/>
    </row>
    <row r="91" spans="1:2" ht="18.75" customHeight="1"/>
    <row r="92" spans="1:2" ht="18.75" customHeight="1"/>
    <row r="93" spans="1:2" ht="18.75" customHeight="1"/>
    <row r="94" spans="1:2" ht="18.75" customHeight="1"/>
    <row r="95" spans="1:2" ht="18.75" customHeight="1"/>
    <row r="96" spans="1:2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</sheetData>
  <mergeCells count="13">
    <mergeCell ref="A21:C21"/>
    <mergeCell ref="A2:H2"/>
    <mergeCell ref="A3:H3"/>
    <mergeCell ref="A4:A6"/>
    <mergeCell ref="B4:B6"/>
    <mergeCell ref="C4:C6"/>
    <mergeCell ref="D4:D6"/>
    <mergeCell ref="E4:E6"/>
    <mergeCell ref="F4:F6"/>
    <mergeCell ref="H4:H6"/>
    <mergeCell ref="F16:H16"/>
    <mergeCell ref="A17:C17"/>
    <mergeCell ref="G17:H17"/>
  </mergeCells>
  <phoneticPr fontId="13" type="noConversion"/>
  <pageMargins left="0.75" right="0.38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CĐKT</vt:lpstr>
      <vt:lpstr>KQKD</vt:lpstr>
      <vt:lpstr>LCTT</vt:lpstr>
      <vt:lpstr>TM P4</vt:lpstr>
      <vt:lpstr>TMP5</vt:lpstr>
      <vt:lpstr>TMp6</vt:lpstr>
      <vt:lpstr>PL TSCĐ</vt:lpstr>
      <vt:lpstr>PL thue</vt:lpstr>
      <vt:lpstr>PL Von</vt:lpstr>
      <vt:lpstr>Sheet10</vt:lpstr>
      <vt:lpstr>Sheet9</vt:lpstr>
      <vt:lpstr>Sheet8</vt:lpstr>
      <vt:lpstr>Sheet7</vt:lpstr>
      <vt:lpstr>Sheet6</vt:lpstr>
      <vt:lpstr>Sheet5</vt:lpstr>
      <vt:lpstr>Sheet4</vt:lpstr>
      <vt:lpstr>Sheet2</vt:lpstr>
      <vt:lpstr>Sheet3</vt:lpstr>
      <vt:lpstr>CĐKT!Print_Titles</vt:lpstr>
      <vt:lpstr>'TM P4'!Print_Titles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2015-07-21T07:31:20Z</cp:lastPrinted>
  <dcterms:created xsi:type="dcterms:W3CDTF">2015-07-09T00:45:59Z</dcterms:created>
  <dcterms:modified xsi:type="dcterms:W3CDTF">2015-07-21T07:31:26Z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ad2ff84781114f31bb4c026a9a7ec6be.psdsxs" Id="R5810ad726034458f" /></Relationships>
</file>