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48346c76ac954b66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14955" windowHeight="8955"/>
  </bookViews>
  <sheets>
    <sheet name="CĐKT" sheetId="35" r:id="rId1"/>
    <sheet name="KQKD" sheetId="36" r:id="rId2"/>
    <sheet name="LC TT" sheetId="29" r:id="rId3"/>
    <sheet name="TM P4" sheetId="37" r:id="rId4"/>
    <sheet name="TM P5" sheetId="38" r:id="rId5"/>
    <sheet name="TMp6" sheetId="39" r:id="rId6"/>
    <sheet name="PL1" sheetId="25" r:id="rId7"/>
    <sheet name="PL02" sheetId="41" r:id="rId8"/>
    <sheet name="PL03" sheetId="40" r:id="rId9"/>
    <sheet name="Sheet24" sheetId="24" r:id="rId10"/>
    <sheet name="Sheet23" sheetId="23" r:id="rId11"/>
    <sheet name="Sheet22" sheetId="22" r:id="rId12"/>
    <sheet name="Sheet21" sheetId="21" r:id="rId13"/>
    <sheet name="Sheet20" sheetId="20" r:id="rId14"/>
    <sheet name="Sheet19" sheetId="19" r:id="rId15"/>
    <sheet name="Sheet18" sheetId="18" r:id="rId16"/>
    <sheet name="Sheet17" sheetId="17" r:id="rId17"/>
    <sheet name="Sheet16" sheetId="16" r:id="rId18"/>
    <sheet name="Sheet15" sheetId="15" r:id="rId19"/>
    <sheet name="Sheet14" sheetId="14" r:id="rId20"/>
    <sheet name="Sheet13" sheetId="13" r:id="rId21"/>
    <sheet name="Sheet12" sheetId="12" r:id="rId22"/>
    <sheet name="Sheet11" sheetId="11" r:id="rId23"/>
    <sheet name="Sheet10" sheetId="10" r:id="rId24"/>
    <sheet name="Sheet9" sheetId="9" r:id="rId25"/>
    <sheet name="Sheet8" sheetId="8" r:id="rId26"/>
    <sheet name="Sheet7" sheetId="7" r:id="rId27"/>
    <sheet name="Sheet6" sheetId="6" r:id="rId28"/>
    <sheet name="Sheet5" sheetId="5" r:id="rId29"/>
    <sheet name="Sheet4" sheetId="4" r:id="rId30"/>
    <sheet name="Sheet3" sheetId="3" r:id="rId31"/>
  </sheets>
  <externalReferences>
    <externalReference r:id="rId32"/>
    <externalReference r:id="rId33"/>
  </externalReferences>
  <definedNames>
    <definedName name="_xlnm.Print_Titles" localSheetId="0">CĐKT!$7:$7</definedName>
    <definedName name="_xlnm.Print_Titles" localSheetId="3">'TM P4'!$3:$3</definedName>
    <definedName name="_xlnm.Print_Titles" localSheetId="4">'TM P5'!$2:$4</definedName>
  </definedNames>
  <calcPr calcId="124519"/>
</workbook>
</file>

<file path=xl/calcChain.xml><?xml version="1.0" encoding="utf-8"?>
<calcChain xmlns="http://schemas.openxmlformats.org/spreadsheetml/2006/main">
  <c r="F19" i="25"/>
  <c r="E19"/>
  <c r="D19"/>
  <c r="G18"/>
  <c r="F16"/>
  <c r="E16"/>
  <c r="G16"/>
  <c r="F15"/>
  <c r="G15"/>
  <c r="E15"/>
  <c r="E17"/>
  <c r="D15"/>
  <c r="D17"/>
  <c r="C15"/>
  <c r="C14"/>
  <c r="C19" s="1"/>
  <c r="G19" s="1"/>
  <c r="F12"/>
  <c r="E12"/>
  <c r="C12"/>
  <c r="G11"/>
  <c r="G10"/>
  <c r="D9"/>
  <c r="D12" s="1"/>
  <c r="D10" i="41"/>
  <c r="C10"/>
  <c r="B10"/>
  <c r="E9"/>
  <c r="E8"/>
  <c r="E7"/>
  <c r="E6"/>
  <c r="E10" s="1"/>
  <c r="E20" i="25"/>
  <c r="G14"/>
  <c r="G17"/>
  <c r="F17"/>
  <c r="F20"/>
  <c r="G9"/>
  <c r="C17"/>
  <c r="C20" s="1"/>
  <c r="C60" i="37"/>
  <c r="C67"/>
  <c r="C83"/>
  <c r="D43" i="38"/>
  <c r="D22"/>
  <c r="F52"/>
  <c r="E43"/>
  <c r="E22"/>
  <c r="G12" i="40"/>
  <c r="C6" i="37"/>
  <c r="C10"/>
  <c r="C4"/>
  <c r="C12" s="1"/>
  <c r="F12" i="39"/>
  <c r="H13" i="40"/>
  <c r="C12"/>
  <c r="H12" s="1"/>
  <c r="G10"/>
  <c r="G14" s="1"/>
  <c r="F10"/>
  <c r="F14" s="1"/>
  <c r="E10"/>
  <c r="E11" s="1"/>
  <c r="E14"/>
  <c r="D10"/>
  <c r="D14"/>
  <c r="C10"/>
  <c r="C11" s="1"/>
  <c r="C14"/>
  <c r="B10"/>
  <c r="H10"/>
  <c r="H11" s="1"/>
  <c r="H9"/>
  <c r="H8"/>
  <c r="H7"/>
  <c r="F27" i="39"/>
  <c r="F26"/>
  <c r="F20"/>
  <c r="F19"/>
  <c r="F29" i="38"/>
  <c r="C24"/>
  <c r="C29" s="1"/>
  <c r="F24"/>
  <c r="D35"/>
  <c r="C17"/>
  <c r="C16"/>
  <c r="C15"/>
  <c r="C14" s="1"/>
  <c r="D23"/>
  <c r="E12"/>
  <c r="D54"/>
  <c r="F54"/>
  <c r="E54"/>
  <c r="C54"/>
  <c r="D49"/>
  <c r="C49"/>
  <c r="F49"/>
  <c r="E49"/>
  <c r="F45"/>
  <c r="E45"/>
  <c r="D45"/>
  <c r="C45"/>
  <c r="E35"/>
  <c r="F30"/>
  <c r="E30"/>
  <c r="D30"/>
  <c r="C30"/>
  <c r="C35" s="1"/>
  <c r="E29"/>
  <c r="D29"/>
  <c r="E24"/>
  <c r="D24"/>
  <c r="C23"/>
  <c r="F23"/>
  <c r="E23"/>
  <c r="F17"/>
  <c r="D17"/>
  <c r="F16"/>
  <c r="E16"/>
  <c r="D16"/>
  <c r="F15"/>
  <c r="E15"/>
  <c r="D15"/>
  <c r="F12"/>
  <c r="D12"/>
  <c r="C12"/>
  <c r="F11"/>
  <c r="E11"/>
  <c r="E14" s="1"/>
  <c r="E56" s="1"/>
  <c r="E59" s="1"/>
  <c r="D11"/>
  <c r="C11"/>
  <c r="F6"/>
  <c r="E6"/>
  <c r="D6"/>
  <c r="C6"/>
  <c r="C119" i="37"/>
  <c r="C135" s="1"/>
  <c r="C120"/>
  <c r="C121"/>
  <c r="C122"/>
  <c r="C124"/>
  <c r="C125"/>
  <c r="C126"/>
  <c r="C100"/>
  <c r="C109" s="1"/>
  <c r="C110" s="1"/>
  <c r="C88"/>
  <c r="C79"/>
  <c r="C80" s="1"/>
  <c r="C48"/>
  <c r="C30"/>
  <c r="C16"/>
  <c r="C36" s="1"/>
  <c r="C37" s="1"/>
  <c r="C53"/>
  <c r="C50"/>
  <c r="D135"/>
  <c r="C113"/>
  <c r="D110"/>
  <c r="C94"/>
  <c r="C91"/>
  <c r="D79"/>
  <c r="D80" s="1"/>
  <c r="C57"/>
  <c r="D53"/>
  <c r="D48"/>
  <c r="C44"/>
  <c r="D33"/>
  <c r="D37" s="1"/>
  <c r="C31"/>
  <c r="D18"/>
  <c r="C18"/>
  <c r="E12" i="36"/>
  <c r="E14"/>
  <c r="E22" s="1"/>
  <c r="E26" s="1"/>
  <c r="E29" s="1"/>
  <c r="E25"/>
  <c r="D12"/>
  <c r="D14"/>
  <c r="D22" s="1"/>
  <c r="D26" s="1"/>
  <c r="D29" s="1"/>
  <c r="F12"/>
  <c r="G12"/>
  <c r="G14"/>
  <c r="G22" s="1"/>
  <c r="G26" s="1"/>
  <c r="G29" s="1"/>
  <c r="F14"/>
  <c r="F22" s="1"/>
  <c r="F26" s="1"/>
  <c r="F29" s="1"/>
  <c r="D25"/>
  <c r="F25"/>
  <c r="G25"/>
  <c r="D109" i="35"/>
  <c r="D96"/>
  <c r="D95" s="1"/>
  <c r="E43"/>
  <c r="E42" s="1"/>
  <c r="E33" s="1"/>
  <c r="E63" s="1"/>
  <c r="D43"/>
  <c r="D42" s="1"/>
  <c r="D9"/>
  <c r="D8" s="1"/>
  <c r="D16"/>
  <c r="D25"/>
  <c r="D28"/>
  <c r="E9"/>
  <c r="E16"/>
  <c r="E25"/>
  <c r="E28"/>
  <c r="D52"/>
  <c r="D58"/>
  <c r="D34"/>
  <c r="D33" s="1"/>
  <c r="F36"/>
  <c r="E52"/>
  <c r="E58"/>
  <c r="D66"/>
  <c r="D81"/>
  <c r="D65" s="1"/>
  <c r="D116" s="1"/>
  <c r="E66"/>
  <c r="E96"/>
  <c r="E95" s="1"/>
  <c r="E116" s="1"/>
  <c r="C11" i="29"/>
  <c r="C12"/>
  <c r="C18" s="1"/>
  <c r="C13"/>
  <c r="C14"/>
  <c r="C15"/>
  <c r="C16"/>
  <c r="C17"/>
  <c r="D18"/>
  <c r="D36"/>
  <c r="D39" s="1"/>
  <c r="C20"/>
  <c r="C27" s="1"/>
  <c r="C22"/>
  <c r="D27"/>
  <c r="G29"/>
  <c r="C31"/>
  <c r="C35"/>
  <c r="D35"/>
  <c r="F45"/>
  <c r="B11" i="40"/>
  <c r="D11"/>
  <c r="F11"/>
  <c r="B14"/>
  <c r="H14" s="1"/>
  <c r="D14" i="38"/>
  <c r="D56" s="1"/>
  <c r="D59" s="1"/>
  <c r="F14"/>
  <c r="F35"/>
  <c r="F56" s="1"/>
  <c r="F59" s="1"/>
  <c r="D20" i="25" l="1"/>
  <c r="G12"/>
  <c r="D63" i="35"/>
  <c r="G20" i="25"/>
  <c r="C36" i="29"/>
  <c r="C39" s="1"/>
  <c r="C56" i="38"/>
  <c r="C59" s="1"/>
  <c r="G11" i="40"/>
</calcChain>
</file>

<file path=xl/sharedStrings.xml><?xml version="1.0" encoding="utf-8"?>
<sst xmlns="http://schemas.openxmlformats.org/spreadsheetml/2006/main" count="683" uniqueCount="614">
  <si>
    <t>TT</t>
  </si>
  <si>
    <t>Cộng</t>
  </si>
  <si>
    <t>I</t>
  </si>
  <si>
    <t>Ngày 13 tháng 01 năm 2016</t>
  </si>
  <si>
    <t>II</t>
  </si>
  <si>
    <t>III</t>
  </si>
  <si>
    <t xml:space="preserve">        CÔNG TY CP XÂY DỰNG ĐIỆN VNECO 3</t>
  </si>
  <si>
    <t xml:space="preserve"> Địa chỉ: Khối 3 - P. Trung Đô - Tp. Vinh - Nghệ An</t>
  </si>
  <si>
    <t xml:space="preserve">(Ban hành theo TT số 200/2014/TT- BTC </t>
  </si>
  <si>
    <t xml:space="preserve">                                                                                                                            </t>
  </si>
  <si>
    <t>ngày 22/12/2014 của Bô trưởng  Bộ Tài Chính)</t>
  </si>
  <si>
    <t>BÁO CÁO LƯU CHUYỂN TIỀN TỆ</t>
  </si>
  <si>
    <t>Chỉ tiêu</t>
  </si>
  <si>
    <t>Mã số</t>
  </si>
  <si>
    <t>Từ 01/01/2015 đến</t>
  </si>
  <si>
    <t>Từ 01/01/2014 đến</t>
  </si>
  <si>
    <t>I. Lưu chuyển tiền tệ từ hoạt động SXKD</t>
  </si>
  <si>
    <t>1. Tiền thu bán hàng, cung cấp dịch vụ và kinh doanh khác</t>
  </si>
  <si>
    <t>2. Chi trả cho người cung cấp hàng hoá dịch vụ</t>
  </si>
  <si>
    <t>3. Chi trả cho người lao động</t>
  </si>
  <si>
    <t>4. Tiền chi trả lãi</t>
  </si>
  <si>
    <t>5. Tiền chi nộp thuế thu nhập doanh nghiệp</t>
  </si>
  <si>
    <t>6. Tiền thu khác từ hoạt động kinh doanh</t>
  </si>
  <si>
    <t>7. Tiền chi khác cho hoạt động SXKD</t>
  </si>
  <si>
    <t>Lưu chuyển tiền thuần từ hoạt động SXKD</t>
  </si>
  <si>
    <t>II. Lưu chuyển tiền từ hoạt động đầu tư</t>
  </si>
  <si>
    <t>1. Tiền chi mua sắm , xây dựng TSCĐ và tài sản dài hạn khác</t>
  </si>
  <si>
    <t>2. Tiền thu thanh lý , nhượng bán TSCĐvà TS dài hạn khác</t>
  </si>
  <si>
    <t>3. Tiền chi cho vay , mua các công cụ nợ của đơn vị khác</t>
  </si>
  <si>
    <t>4. Tiền thu hồi cho vay ,bán các công cụ nợ của đơn vị khác</t>
  </si>
  <si>
    <t>5. Tiền chi đầu tư góp vốn vào đơn vị khác</t>
  </si>
  <si>
    <t>6. Tiền thu hồi đầu tư góp vốn vào đơn vị khác</t>
  </si>
  <si>
    <t>7. Tiền thu lãi cho vay, cổ tức và lợi nhuận được chia</t>
  </si>
  <si>
    <t>Lưu chuyển tiền thuần từ hoạt động đầu tư</t>
  </si>
  <si>
    <t xml:space="preserve">III.Lưu chuyển tiền từ hoạt động tài chính </t>
  </si>
  <si>
    <t>1. Tiền thu từ phát hành cổ phiếu, nhận vốn góp của chủ sở hửu</t>
  </si>
  <si>
    <t>2. Tiền chi trả vốn góp cho các CSH, mua lại C/ phiếu đã phát hành</t>
  </si>
  <si>
    <t>3. Tiền vay ngắn hạn dài hạn nhận dược</t>
  </si>
  <si>
    <t>4.Tiền chi trả nợ gốc vay</t>
  </si>
  <si>
    <t>5. Tiền chi trả nợ thuê tài chính</t>
  </si>
  <si>
    <t>6.Lợi nhuận trả cho chủ sở hửu</t>
  </si>
  <si>
    <t>Lưu chuyển tiền thuần từ hoạt động tài chính</t>
  </si>
  <si>
    <t>Lưu chuyển tiền thuần trong kỳ</t>
  </si>
  <si>
    <t>Tiền và tương đương tiền đầu kỳ</t>
  </si>
  <si>
    <t>ảnh hưởng của thay đổi tỷ giá hối đoái quy đổi ngoại tệ</t>
  </si>
  <si>
    <t>Tiền và tương đương tiền cuối kỳ</t>
  </si>
  <si>
    <t xml:space="preserve">                             KẾ TOÁN TRƯỞNG</t>
  </si>
  <si>
    <t xml:space="preserve"> GIÁM ĐỐC CÔNG TY</t>
  </si>
  <si>
    <t>Trần Thị Lương</t>
  </si>
  <si>
    <t>TỪ 01/01/2015 ĐẾN 31/12/2015</t>
  </si>
  <si>
    <t>31/12/2015</t>
  </si>
  <si>
    <t>31/12/2014</t>
  </si>
  <si>
    <t xml:space="preserve"> ĐỊA CHỈ: KHỐI 3 - PHƯỜNG TRUNG ĐÔ - TP VINH - NGHỆ AN</t>
  </si>
  <si>
    <t>BẢNG CÂN ĐỐI KẾ TOÁN</t>
  </si>
  <si>
    <t>Thuyết Minh</t>
  </si>
  <si>
    <t>A. Tài sản ngắn hạn</t>
  </si>
  <si>
    <t>100</t>
  </si>
  <si>
    <t>I. Tiền và các khoản tương đương tiền</t>
  </si>
  <si>
    <t>110</t>
  </si>
  <si>
    <t>IV.1</t>
  </si>
  <si>
    <t>1. Tiền</t>
  </si>
  <si>
    <t>111</t>
  </si>
  <si>
    <t>2. Các khoản tương đương tiền</t>
  </si>
  <si>
    <t>112</t>
  </si>
  <si>
    <t>II. Các khoản đầu tư tài chính ngắn hạn</t>
  </si>
  <si>
    <t>120</t>
  </si>
  <si>
    <t>1. Chứng khoán và công cụ tài chính kinh doanh</t>
  </si>
  <si>
    <t>121</t>
  </si>
  <si>
    <t>2. Dự phòng giảm giá chứng khoán kinh doanh (*)</t>
  </si>
  <si>
    <t>122</t>
  </si>
  <si>
    <t>3. Đầu tư ngắn hạn khác</t>
  </si>
  <si>
    <t>123</t>
  </si>
  <si>
    <t>III. Các khoản phải thu ngắn hạn</t>
  </si>
  <si>
    <t>130</t>
  </si>
  <si>
    <t>IV.2</t>
  </si>
  <si>
    <t>1. Phải thu ngắn hạn của khách hàng</t>
  </si>
  <si>
    <t>131</t>
  </si>
  <si>
    <t>2. Trả trước cho người bán</t>
  </si>
  <si>
    <t>132</t>
  </si>
  <si>
    <t>3. Phải thu nội bộ ngắn hạn</t>
  </si>
  <si>
    <t>133</t>
  </si>
  <si>
    <t>4. Phải thu theo tiến độ kế hoạch hợp đồng xây dựng</t>
  </si>
  <si>
    <t>134</t>
  </si>
  <si>
    <t>5. Phải thu về cho vay ngắn hạn</t>
  </si>
  <si>
    <t>135</t>
  </si>
  <si>
    <t>6. Phải thu ngắn hạn khác</t>
  </si>
  <si>
    <t>136</t>
  </si>
  <si>
    <t>7. Dự phòng phải thu ngắn hạn khó đòi (*)</t>
  </si>
  <si>
    <t>137</t>
  </si>
  <si>
    <t>8. Tài sản thiếu chờ xử lý</t>
  </si>
  <si>
    <t>139</t>
  </si>
  <si>
    <t>IV. Hàng tồn kho</t>
  </si>
  <si>
    <t>140</t>
  </si>
  <si>
    <t>1. Hàng tồn kho</t>
  </si>
  <si>
    <t>141</t>
  </si>
  <si>
    <t>IV.3</t>
  </si>
  <si>
    <t>2. Dự phòng giảm giá hàng tồn kho (*)</t>
  </si>
  <si>
    <t>149</t>
  </si>
  <si>
    <t>V. Tài sản ngắn hạn khác</t>
  </si>
  <si>
    <t>150</t>
  </si>
  <si>
    <t>1. Chi phí trả trước ngắn hạn</t>
  </si>
  <si>
    <t>151</t>
  </si>
  <si>
    <t>IV.4</t>
  </si>
  <si>
    <t>2. Thuế GTGT được khấu trừ</t>
  </si>
  <si>
    <t>152</t>
  </si>
  <si>
    <t>3. Thuế và các khoản khác phải thu Nhà nước</t>
  </si>
  <si>
    <t>153</t>
  </si>
  <si>
    <t>5. Tài sản ngắn hạn khác</t>
  </si>
  <si>
    <t>155</t>
  </si>
  <si>
    <t>B. Tài Sản Dài Hạn</t>
  </si>
  <si>
    <t>200</t>
  </si>
  <si>
    <t>I. Các khoản phải thu dài hạn</t>
  </si>
  <si>
    <t>210</t>
  </si>
  <si>
    <t>1. Phải thu dài hạn của khách hàng</t>
  </si>
  <si>
    <t>211</t>
  </si>
  <si>
    <t>2. Trả trước cho người bán dài hạn</t>
  </si>
  <si>
    <t>212</t>
  </si>
  <si>
    <t>3. Vốn kinh doanh ở đơn vị trực thuộc</t>
  </si>
  <si>
    <t>213</t>
  </si>
  <si>
    <t>4. Phải thu nội bộ dài hạn</t>
  </si>
  <si>
    <t>214</t>
  </si>
  <si>
    <t>5. Phải thu về cho vay dài hạn</t>
  </si>
  <si>
    <t>215</t>
  </si>
  <si>
    <t>6. Phải thu dài hạn khác</t>
  </si>
  <si>
    <t>216</t>
  </si>
  <si>
    <t>7. Dự phòng phải thu dài hạn khó đòi (*)</t>
  </si>
  <si>
    <t>219</t>
  </si>
  <si>
    <t>II. Tài sản cố định</t>
  </si>
  <si>
    <t>220</t>
  </si>
  <si>
    <t>IV.5</t>
  </si>
  <si>
    <t>1. Tài sản cố định hữu hình</t>
  </si>
  <si>
    <t>221</t>
  </si>
  <si>
    <t>- Nguyên giá</t>
  </si>
  <si>
    <t>222</t>
  </si>
  <si>
    <t>- Giá trị hao mòn lũy kế (*)</t>
  </si>
  <si>
    <t>223</t>
  </si>
  <si>
    <t>III. Bất động sản đầu tư</t>
  </si>
  <si>
    <t>230</t>
  </si>
  <si>
    <t>231</t>
  </si>
  <si>
    <t>232</t>
  </si>
  <si>
    <t>IV. Tài sản dài hạn dở dang</t>
  </si>
  <si>
    <t>240</t>
  </si>
  <si>
    <t>1. Chi phí sản xuất kinh doanh dở dang dài hạn</t>
  </si>
  <si>
    <t>241</t>
  </si>
  <si>
    <t>2. Chi phí xây dựng cơ bản dở dang</t>
  </si>
  <si>
    <t>242</t>
  </si>
  <si>
    <t>V. Các khoản đầu tư tài chính dài hạn</t>
  </si>
  <si>
    <t>250</t>
  </si>
  <si>
    <t>IV.6</t>
  </si>
  <si>
    <t>1. Đầu tư vào công ty con</t>
  </si>
  <si>
    <t>251</t>
  </si>
  <si>
    <t>2. Đầu tư vào công tư liên kết, liên doanh</t>
  </si>
  <si>
    <t>252</t>
  </si>
  <si>
    <t>3. Đầu tư góp vốn vào đơn vị khác</t>
  </si>
  <si>
    <t>253</t>
  </si>
  <si>
    <t>4. Dự phòng đầu tư tài chính dài hạn (*)</t>
  </si>
  <si>
    <t>254</t>
  </si>
  <si>
    <t>5. Đầu tư nắm giữ đến ngày đáo hạn</t>
  </si>
  <si>
    <t>255</t>
  </si>
  <si>
    <t>VI. Tài sản dài hạn khác</t>
  </si>
  <si>
    <t>260</t>
  </si>
  <si>
    <t>1. Chi phí trả trước dài hạn</t>
  </si>
  <si>
    <t>261</t>
  </si>
  <si>
    <t>IV.7</t>
  </si>
  <si>
    <t>2. Tài sản thuế thu nhập hoãn lại</t>
  </si>
  <si>
    <t>262</t>
  </si>
  <si>
    <t>3. Thiết bị, vật tư, phụ tùng thay thế dài hạn</t>
  </si>
  <si>
    <t>263</t>
  </si>
  <si>
    <t>4. Tài sản dài hạn khác</t>
  </si>
  <si>
    <t>268</t>
  </si>
  <si>
    <t>Tổng cộng tài sản (270 = 100 + 200)</t>
  </si>
  <si>
    <t>270</t>
  </si>
  <si>
    <t>Nguồn Vốn</t>
  </si>
  <si>
    <t/>
  </si>
  <si>
    <t>C - Nợ Phải Trả</t>
  </si>
  <si>
    <t>300</t>
  </si>
  <si>
    <t>I. Nợ ngắn hạn</t>
  </si>
  <si>
    <t>310</t>
  </si>
  <si>
    <t>1. Phải trả người bán ngắn hạn</t>
  </si>
  <si>
    <t>311</t>
  </si>
  <si>
    <t>IV.8</t>
  </si>
  <si>
    <t>2. Người mua trả tiền trước ngắn hạn</t>
  </si>
  <si>
    <t>312</t>
  </si>
  <si>
    <t>3. Thuế và các khoản phải nộp Nhà nước</t>
  </si>
  <si>
    <t>313</t>
  </si>
  <si>
    <t>IV.9</t>
  </si>
  <si>
    <t>4. Phải trả người lao động</t>
  </si>
  <si>
    <t>314</t>
  </si>
  <si>
    <t>5. Chi phí phải trả ngắn hạn</t>
  </si>
  <si>
    <t>315</t>
  </si>
  <si>
    <t>IV.10</t>
  </si>
  <si>
    <t>6. Phải trả nội bộ ngắn hạn</t>
  </si>
  <si>
    <t>316</t>
  </si>
  <si>
    <t>7. Phải trả theo tiến độ kế hoạch hợp đồng xây dựng</t>
  </si>
  <si>
    <t>317</t>
  </si>
  <si>
    <t>8. Doanh thu chưa thực hiện ngắn hạn</t>
  </si>
  <si>
    <t>318</t>
  </si>
  <si>
    <t>9. Phải trả ngắn hạn khác</t>
  </si>
  <si>
    <t>319</t>
  </si>
  <si>
    <t>IV.11</t>
  </si>
  <si>
    <t>10. Vay và nợ thuê tài chính ngắn hạn</t>
  </si>
  <si>
    <t>320</t>
  </si>
  <si>
    <t>IV.12</t>
  </si>
  <si>
    <t>11. Dự phòng phải trả ngắn hạn</t>
  </si>
  <si>
    <t>321</t>
  </si>
  <si>
    <t>IV.13</t>
  </si>
  <si>
    <t>12. Quỹ khen thưởng, phúc lợi</t>
  </si>
  <si>
    <t>322</t>
  </si>
  <si>
    <t>13. Quỹ bình ổn giá</t>
  </si>
  <si>
    <t>323</t>
  </si>
  <si>
    <t>14. Giao dịch mua bán lại trái phiếu Chính phủ</t>
  </si>
  <si>
    <t>324</t>
  </si>
  <si>
    <t>II. Nợ dài hạn</t>
  </si>
  <si>
    <t>330</t>
  </si>
  <si>
    <t>1. Phải trả dài hạn người bán</t>
  </si>
  <si>
    <t>331</t>
  </si>
  <si>
    <t>2. Người mua trả tiền trước dài hạn</t>
  </si>
  <si>
    <t>332</t>
  </si>
  <si>
    <t>3. Chi phí phải trả dài hạn</t>
  </si>
  <si>
    <t>333</t>
  </si>
  <si>
    <t>4. Phải trả nội bộ về vốn kinh doanh</t>
  </si>
  <si>
    <t>334</t>
  </si>
  <si>
    <t>5. Phải trả nội bộ dài hạn</t>
  </si>
  <si>
    <t>335</t>
  </si>
  <si>
    <t>6. Doanh thu chưa thực hiện dài hạn</t>
  </si>
  <si>
    <t>336</t>
  </si>
  <si>
    <t>7. Phải trả dài hạn khác</t>
  </si>
  <si>
    <t>337</t>
  </si>
  <si>
    <t>8. Vay và nợ thuê tài chính dài hạn</t>
  </si>
  <si>
    <t>338</t>
  </si>
  <si>
    <t>9. Trái phiếu chuyển đổi</t>
  </si>
  <si>
    <t>339</t>
  </si>
  <si>
    <t>10. Cổ phiếu ưu đãi</t>
  </si>
  <si>
    <t>340</t>
  </si>
  <si>
    <t>11. Thuế thu nhập hoãn lại phải trả</t>
  </si>
  <si>
    <t>341</t>
  </si>
  <si>
    <t>12. Dự phòng phải trả dài hạn</t>
  </si>
  <si>
    <t>342</t>
  </si>
  <si>
    <t>13. Quỹ phát triển khoa học và công nghệ</t>
  </si>
  <si>
    <t>343</t>
  </si>
  <si>
    <t>D - Vốn Chủ Sở Hữu</t>
  </si>
  <si>
    <t>400</t>
  </si>
  <si>
    <t>I. Vốn chủ sở hữu</t>
  </si>
  <si>
    <t>410</t>
  </si>
  <si>
    <t>1. Vốn góp của chủ sở hữu</t>
  </si>
  <si>
    <t>411</t>
  </si>
  <si>
    <t>IV.14b</t>
  </si>
  <si>
    <t xml:space="preserve"> - Cổ phiếu phổ thông có quyền biểu quyết</t>
  </si>
  <si>
    <t>411A</t>
  </si>
  <si>
    <t xml:space="preserve"> - Cổ phiếu ưu đãi</t>
  </si>
  <si>
    <t>411B</t>
  </si>
  <si>
    <t>2. Thặng dư vốn cổ phần</t>
  </si>
  <si>
    <t>412</t>
  </si>
  <si>
    <t>3. Quyền chọn chuyển đổi trái phiếu</t>
  </si>
  <si>
    <t>413</t>
  </si>
  <si>
    <t>4. Vốn khác của chủ sở hữu</t>
  </si>
  <si>
    <t>414</t>
  </si>
  <si>
    <t>5. Cổ phiếu quỹ (*)</t>
  </si>
  <si>
    <t>415</t>
  </si>
  <si>
    <t>6. Chênh lệch đánh giá lại tài sản</t>
  </si>
  <si>
    <t>416</t>
  </si>
  <si>
    <t>7. Chênh lệch tỷ giá hối đoái</t>
  </si>
  <si>
    <t>417</t>
  </si>
  <si>
    <t>8. Quỹ đầu tư phát triển</t>
  </si>
  <si>
    <t>418</t>
  </si>
  <si>
    <t>IV.14e</t>
  </si>
  <si>
    <t>9. Quỹ hỗ trợ sắp xếp doanh nghiệp</t>
  </si>
  <si>
    <t>419</t>
  </si>
  <si>
    <t>10. Quỹ khác thuộc vốn chủ sở hữu</t>
  </si>
  <si>
    <t>420</t>
  </si>
  <si>
    <t>11. Lợi nhuận sau thuế chưa phân phối</t>
  </si>
  <si>
    <t>421</t>
  </si>
  <si>
    <t>- LNST chưa phân phối lũy kế đến cuối kỳ trước</t>
  </si>
  <si>
    <t>421A</t>
  </si>
  <si>
    <t>- LNST chưa phân phối kỳ này</t>
  </si>
  <si>
    <t>421B</t>
  </si>
  <si>
    <t>12. Nguồn vốn đầu tư XDCB</t>
  </si>
  <si>
    <t>422</t>
  </si>
  <si>
    <t>II. Nguồn kinh phí và quỹ khác</t>
  </si>
  <si>
    <t>430</t>
  </si>
  <si>
    <t>1. Nguồn kinh phí</t>
  </si>
  <si>
    <t>431</t>
  </si>
  <si>
    <t>2. Nguồn kinh phí đã hình thành TSCĐ</t>
  </si>
  <si>
    <t>432</t>
  </si>
  <si>
    <t>Tổng Cộng Nguồn Vốn (440 = 300 + 400)</t>
  </si>
  <si>
    <t>440</t>
  </si>
  <si>
    <t xml:space="preserve">         KẾ TOÁN TRƯỞNG</t>
  </si>
  <si>
    <t xml:space="preserve">        GIÁM ĐỐC CÔNG TY</t>
  </si>
  <si>
    <t xml:space="preserve">           Trần Thị Lương</t>
  </si>
  <si>
    <t xml:space="preserve">              CÔNG TY CP XD ĐIỆN VNECO3                                         </t>
  </si>
  <si>
    <t xml:space="preserve">KHỐI 3 - PHƯỜNG TRUNG ĐÔ - TP VINH - NGHỆ AN      </t>
  </si>
  <si>
    <t>BÁO CÁO KẾT QUẢ HOẠT ĐỘNG SẢN XUẤT KINH DOANH</t>
  </si>
  <si>
    <t>Thuyết  minh</t>
  </si>
  <si>
    <t>Luỹ kế từ đầu năm</t>
  </si>
  <si>
    <t>Năm 2015</t>
  </si>
  <si>
    <t>Năm 2014</t>
  </si>
  <si>
    <t xml:space="preserve"> 1. Doanh thu bán hàng và cung cấp dịch vụ                                                      </t>
  </si>
  <si>
    <t>V.1</t>
  </si>
  <si>
    <t xml:space="preserve"> 2. Các khoản giảm trừ                                                                          </t>
  </si>
  <si>
    <t>V.2</t>
  </si>
  <si>
    <t xml:space="preserve"> 3. Doanh thu thuần về BH và c/c DV (10=01- 03)                                                 </t>
  </si>
  <si>
    <t>V.3</t>
  </si>
  <si>
    <t xml:space="preserve"> 4. Giá vốn hàng bán                                                                            </t>
  </si>
  <si>
    <t>V.4</t>
  </si>
  <si>
    <t xml:space="preserve"> 5. Lợi nhuận gộp về BH và c/c DV (20=10-11)                                                    </t>
  </si>
  <si>
    <t xml:space="preserve"> 6. Doanh thu hoạt động tài chính                                                               </t>
  </si>
  <si>
    <t>V.5</t>
  </si>
  <si>
    <t xml:space="preserve"> 7. Chi phí tài chính                                                                           </t>
  </si>
  <si>
    <t>V.6</t>
  </si>
  <si>
    <t xml:space="preserve"> - Trong đó: Chi phí lãi vay                                                                    </t>
  </si>
  <si>
    <t xml:space="preserve"> 8. Chi phí bán hàng                                                                            </t>
  </si>
  <si>
    <t xml:space="preserve">     - Chi phí bán hàng                                                                         </t>
  </si>
  <si>
    <t xml:space="preserve">24A     </t>
  </si>
  <si>
    <t xml:space="preserve">     - Chi phí chờ kết chuyển (14221)                                                           </t>
  </si>
  <si>
    <t xml:space="preserve">24B     </t>
  </si>
  <si>
    <t xml:space="preserve"> 9. Chi phí quản lý doanh nghiệp                                                                </t>
  </si>
  <si>
    <t>V.7</t>
  </si>
  <si>
    <t xml:space="preserve"> 10. Lợi nhuận thuần từ hoạt động kinh doanh                         </t>
  </si>
  <si>
    <t xml:space="preserve"> 11. Thu nhập khác                                                                              </t>
  </si>
  <si>
    <t>V.8</t>
  </si>
  <si>
    <t xml:space="preserve"> 12. Chi phí khác                                                                               </t>
  </si>
  <si>
    <t>V.9</t>
  </si>
  <si>
    <t xml:space="preserve"> 13. Lợi nhuận khác (40=31-32)                                                                  </t>
  </si>
  <si>
    <t xml:space="preserve"> 14. Tổng lợi nhuận kế toán trước thuế (50=30+40)                                               </t>
  </si>
  <si>
    <t xml:space="preserve"> 15. Chi phí thuế TNDN hiện hành                                                                </t>
  </si>
  <si>
    <t>V.10</t>
  </si>
  <si>
    <t xml:space="preserve"> 16. Chi phí thuế TNDN hoãn lại                                                                 </t>
  </si>
  <si>
    <t xml:space="preserve"> 17. Lợi nhuận sau thuế thu nhập doanh nghiệp                             </t>
  </si>
  <si>
    <t xml:space="preserve"> 18. Lãi cơ bản trên cổ phiếu                                                                   </t>
  </si>
  <si>
    <t xml:space="preserve">                       KẾ TOÁN TRƯỞNG                                                                             GIÁM ĐỐC</t>
  </si>
  <si>
    <t xml:space="preserve">                           Trần Thị Lương</t>
  </si>
  <si>
    <t>Quý 4 năm 2015</t>
  </si>
  <si>
    <t>Quý 4</t>
  </si>
  <si>
    <t>đến cuối quý 4</t>
  </si>
  <si>
    <t xml:space="preserve"> IV .THÔNG TIN BỔ SUNG CHO CÁC KHOẢN MỤC TRÌNH BÀY TRONG BẢNG CÂN ĐỐI KẾ TOÁN </t>
  </si>
  <si>
    <t>Đầu kỳ(01/1/2015)</t>
  </si>
  <si>
    <t xml:space="preserve">  1. Tiền </t>
  </si>
  <si>
    <t xml:space="preserve"> - Tiền mặt tại quỹ</t>
  </si>
  <si>
    <t xml:space="preserve">  - Tiền Việt nam gửi ngân hàng</t>
  </si>
  <si>
    <t xml:space="preserve">         Ngân hàng công thương Bến Thuỷ </t>
  </si>
  <si>
    <r>
      <t xml:space="preserve">        Ngân hàng TMCP  Việt nam</t>
    </r>
    <r>
      <rPr>
        <sz val="10"/>
        <rFont val=".VnTime"/>
        <family val="2"/>
      </rPr>
      <t xml:space="preserve"> - th­¬ng tÝn</t>
    </r>
  </si>
  <si>
    <t xml:space="preserve">        Ngân hàng TMCP  Đầu tư và Phát Triển</t>
  </si>
  <si>
    <t xml:space="preserve">  - Tiền gửi ngoại tệ  tại ngân hàng</t>
  </si>
  <si>
    <t>02. Các khoản phải thu ngắn hạn</t>
  </si>
  <si>
    <t xml:space="preserve">   -. Phải thu khách hàng (*)</t>
  </si>
  <si>
    <t xml:space="preserve">   - Trả trước cho người bán</t>
  </si>
  <si>
    <t xml:space="preserve">  - Các khoản phải thu khác (*)</t>
  </si>
  <si>
    <t xml:space="preserve">  - Dự phòng phải thu khó đòi </t>
  </si>
  <si>
    <t>(*) Phải thu của khách hàng ngắn hạn</t>
  </si>
  <si>
    <t>Công ty CP Xây dựng điện Việt nam</t>
  </si>
  <si>
    <t>Cty CP thương mại xây lắp công nghiệp Thăng Long</t>
  </si>
  <si>
    <t>Công ty CP Sông đà 11</t>
  </si>
  <si>
    <t>Công ty CP Xây lắp điện 1</t>
  </si>
  <si>
    <t>Công ty CP Xây Dựng Công nghiệp Việt Á</t>
  </si>
  <si>
    <t xml:space="preserve">Công ty Cổ phần Việt á Nghĩa Đàn   </t>
  </si>
  <si>
    <t>Các đối tượng khác</t>
  </si>
  <si>
    <t>(*). Các khoản phải thu khác ngắn hạn</t>
  </si>
  <si>
    <t>Phải thu của CBCNV vay mượn tam thời</t>
  </si>
  <si>
    <t>Phải thu của Tổng Công ty VNECO</t>
  </si>
  <si>
    <t>Tạm ứng</t>
  </si>
  <si>
    <t xml:space="preserve">Phải thu khác </t>
  </si>
  <si>
    <t>03- Hàng tồn kho</t>
  </si>
  <si>
    <t xml:space="preserve">          - Nguyên liệu, vật liệu </t>
  </si>
  <si>
    <t xml:space="preserve">          - Công cụ, dụng cụ </t>
  </si>
  <si>
    <t xml:space="preserve">          - Chi phí SX, KD dở dang </t>
  </si>
  <si>
    <t xml:space="preserve">          - Thành phẩm </t>
  </si>
  <si>
    <t xml:space="preserve">          - Hàng Gửi bán </t>
  </si>
  <si>
    <t>Cộng giá gốc hàng tồn kho</t>
  </si>
  <si>
    <t>04.Chi phí trả trước ngắn hạn</t>
  </si>
  <si>
    <t xml:space="preserve">  Công cụ dụng cụ chờ phân bổ </t>
  </si>
  <si>
    <t xml:space="preserve">  Sữa chữa xeô tô 6668</t>
  </si>
  <si>
    <t>05. Tình hình tăng giảm  tài sản cố định</t>
  </si>
  <si>
    <t xml:space="preserve">  + Tài sản Hữu hình  (Kèm phụ lục 01)</t>
  </si>
  <si>
    <t xml:space="preserve"> - Nguyên giá</t>
  </si>
  <si>
    <t xml:space="preserve"> - Giá trị hao  mòn luỹ kế</t>
  </si>
  <si>
    <t xml:space="preserve"> - Giá trị còn lại</t>
  </si>
  <si>
    <t>06 - Đầu tư tài chính dài hạn:</t>
  </si>
  <si>
    <t xml:space="preserve"> - Đầu tư vào Công ty Cổ phần  Sông Ba(*)</t>
  </si>
  <si>
    <t xml:space="preserve">  - Dự phòng giảm giá đầu tư </t>
  </si>
  <si>
    <t>(*) -  Số lượng cổ phiếu tại thời điểm 01/01/2015 là:  25 166 cổ phiếu</t>
  </si>
  <si>
    <t xml:space="preserve"> 07. Chi phí trả trước dài hạn</t>
  </si>
  <si>
    <t xml:space="preserve">  Sữa chữa nhà xưởng</t>
  </si>
  <si>
    <t xml:space="preserve">  Sữa chữa xeô tô</t>
  </si>
  <si>
    <t>(*) -  Số lượng cổ phiếu tại thời điểm 01//2013 là:248 730 cổ phiếu</t>
  </si>
  <si>
    <t>Chi phí lắp ráp khuôn quay bê tông</t>
  </si>
  <si>
    <t xml:space="preserve">  - Số cổ tức được chia trong năm bằng cổ phiếu là : 12 436 cổ phiếu</t>
  </si>
  <si>
    <t>08. Phải trả người bán ngắn hạn</t>
  </si>
  <si>
    <t>Công ty TNHH Hoa Thường</t>
  </si>
  <si>
    <t>Công ty cổ phần xây lắp và thương mại</t>
  </si>
  <si>
    <t>Công ty TNHH xây dựng Vinh Nam</t>
  </si>
  <si>
    <t>Công ty cổ phần xây dựng và thương mại 667</t>
  </si>
  <si>
    <t>Phải trả khác</t>
  </si>
  <si>
    <t>9 - Thuế và các khoản phải nộp nhà nước (Phụ lục 02)</t>
  </si>
  <si>
    <t xml:space="preserve"> - Thuế Giá trị gia tăng </t>
  </si>
  <si>
    <t xml:space="preserve"> - Thuế thu nhập doanh nghiệp</t>
  </si>
  <si>
    <t xml:space="preserve">     Trong đó                        : - Thuế TNDN quý 4/2014</t>
  </si>
  <si>
    <t xml:space="preserve">                                             : - Thuế TNDN </t>
  </si>
  <si>
    <t xml:space="preserve"> - Thuế thu nhập cá nhân</t>
  </si>
  <si>
    <t xml:space="preserve"> Cộng</t>
  </si>
  <si>
    <t>10- Chi phí phải trả ngắn hạn</t>
  </si>
  <si>
    <r>
      <t xml:space="preserve"> - </t>
    </r>
    <r>
      <rPr>
        <sz val="10"/>
        <rFont val=".VnTime"/>
        <family val="2"/>
      </rPr>
      <t>Chi phÝ trÝch tr­íc vµo s¶n xuÊt kinh doanh (*)</t>
    </r>
  </si>
  <si>
    <t>(*) Chi tiết chi phí trích trước vào sản xuất kinh doanh</t>
  </si>
  <si>
    <t>Trích trước chi phí đường dây Ô môn - sóc trăng</t>
  </si>
  <si>
    <t xml:space="preserve"> Cộng </t>
  </si>
  <si>
    <t>11- Các khoản phải trả, phải nộp ngắn hạn khác</t>
  </si>
  <si>
    <t xml:space="preserve">    - Kinh phí công đoàn</t>
  </si>
  <si>
    <t xml:space="preserve">    - Bảo hiểm xã hội, Bảo hiểm y tế bảo hiểm thất nghiệp</t>
  </si>
  <si>
    <t xml:space="preserve">    - Phải trả cho tổng Công ty VNECO các khoản khác</t>
  </si>
  <si>
    <t xml:space="preserve">     - Cổ tức phải trả cho các cổ đông</t>
  </si>
  <si>
    <t xml:space="preserve">    - Khoản Phải trả về tiền bảo hành công trình</t>
  </si>
  <si>
    <t xml:space="preserve">    Trong đó:  Đậu Văn Tiến</t>
  </si>
  <si>
    <t xml:space="preserve">                        Nguyễn Văn Đào</t>
  </si>
  <si>
    <t xml:space="preserve">                       Nguyễn Trọng Tuấn</t>
  </si>
  <si>
    <t xml:space="preserve">                      Nguyễn Trung phú</t>
  </si>
  <si>
    <t xml:space="preserve">                      Dương đoàn nguyện</t>
  </si>
  <si>
    <t xml:space="preserve">                      Hồ hửu Phước</t>
  </si>
  <si>
    <t xml:space="preserve">                      Nguyễn văn Trọng</t>
  </si>
  <si>
    <t xml:space="preserve">                      Tiền giữ lại bảo hành sữa chữa các công trình</t>
  </si>
  <si>
    <t xml:space="preserve">    - Các khoản phải trả khác</t>
  </si>
  <si>
    <t>12. Vay và nợ thuê tài chính</t>
  </si>
  <si>
    <t xml:space="preserve"> Vay ngắn hạn ngân hàng công thương Thành phố Vinh</t>
  </si>
  <si>
    <t>13- Dự phòng phải trả ngắn hạn:</t>
  </si>
  <si>
    <t xml:space="preserve">  - Dự phòng chi phí bảo hành các công trình xây lắp</t>
  </si>
  <si>
    <t xml:space="preserve">     Đường dây 220 KV Vũng áng Hà tĩnh</t>
  </si>
  <si>
    <t xml:space="preserve">     Đường dây 220 KV Thanh Hoá - Vinh</t>
  </si>
  <si>
    <t xml:space="preserve">     Đường dây 220 KV Nghi Sơn - Thanh Hoá</t>
  </si>
  <si>
    <t xml:space="preserve">     Đường dây 500 KV Quảng Ninh - Hiệp Hoà lô 8.2</t>
  </si>
  <si>
    <t xml:space="preserve">     Đường dây 500 KV Quảng Ninh - Hiệp Hoà lô 8.1</t>
  </si>
  <si>
    <t xml:space="preserve">     Đường dây 220 KV Duyên Hải - Trà vinh</t>
  </si>
  <si>
    <t xml:space="preserve">     Đường dây 110 KV vân trì - chèm</t>
  </si>
  <si>
    <t xml:space="preserve">     Đường dây 110 KV Nậm Na2 - Mường So</t>
  </si>
  <si>
    <t xml:space="preserve">     Đường dây 500 KV Pleiku- Mỹ Phước - Cầu Bông</t>
  </si>
  <si>
    <t xml:space="preserve">     Đường dây 500 KV Vĩnh Tân - Sông Mây</t>
  </si>
  <si>
    <t xml:space="preserve">     Đường dây 500 KV Sơn La - lai Châu</t>
  </si>
  <si>
    <t xml:space="preserve">     Đường dây 500 KV Duyên Hải Mỹ Tho</t>
  </si>
  <si>
    <t xml:space="preserve">     Đường dây 220 KV Vĩnh Tân - Phan Thiết</t>
  </si>
  <si>
    <t xml:space="preserve">     Đường dây 110 KV Vĩnh Tân - Phú Mỹ</t>
  </si>
  <si>
    <t>14- Nguồn vốn chủ sở hửu</t>
  </si>
  <si>
    <t xml:space="preserve"> a. Bảng đối chiếu biến động vốn chủ sở hửu  (Kèm Phụ lục 03)</t>
  </si>
  <si>
    <t xml:space="preserve"> b. Chi tiết vốn đầu tư của chủ sở hửu</t>
  </si>
  <si>
    <t xml:space="preserve">     - Vốn góp của Tổng Công ty</t>
  </si>
  <si>
    <t xml:space="preserve">     + Vốn góp của các đối tượng khác</t>
  </si>
  <si>
    <t xml:space="preserve">  C.  Cổ phiếu</t>
  </si>
  <si>
    <t xml:space="preserve">      - Số lượng cổ phiếu đăng ký phát hành</t>
  </si>
  <si>
    <t xml:space="preserve">      - Số lượng cổ phiếu đã bán ra công chúng</t>
  </si>
  <si>
    <t xml:space="preserve">        + Cổ phiếu phổ thông</t>
  </si>
  <si>
    <t xml:space="preserve">       - Số lượng cổ phiếu đang lưu hành</t>
  </si>
  <si>
    <t xml:space="preserve">           - Mệnh giá cổ phiếu đang lưu hành: 10.000 đồng/ cổ phiếu</t>
  </si>
  <si>
    <t xml:space="preserve">  e-  Các quỹ của doanh nghiệp: </t>
  </si>
  <si>
    <t xml:space="preserve">   - Quỹ đầu tư phát triển</t>
  </si>
  <si>
    <t xml:space="preserve">       - Quỹ dự phòng tài chính</t>
  </si>
  <si>
    <t>Tại thời điểm 31/12/2015</t>
  </si>
  <si>
    <t>Cuối kỳ 31/12/2015</t>
  </si>
  <si>
    <t>Công ty CP Xây dựng điện VNECO4</t>
  </si>
  <si>
    <t>Công ty CP Xây lắp và dịch vụ Sông Đà</t>
  </si>
  <si>
    <t>Công ty Cổ phần xây dựng công nghiệp Việt Á</t>
  </si>
  <si>
    <t>Công ty cổ phần xây lắp tổng hợp Trường Long</t>
  </si>
  <si>
    <t xml:space="preserve">Công ty cơ khí đúc Thành công
</t>
  </si>
  <si>
    <t xml:space="preserve">Doanh nghiệp tư nhân Thủy Tuấn
</t>
  </si>
  <si>
    <t>Công ty TNHH XD Bình Nguyên Phát</t>
  </si>
  <si>
    <t>CT TNHH xây dựng Bảo Thắng</t>
  </si>
  <si>
    <t xml:space="preserve">Công ty CP Đắc Nhuận
</t>
  </si>
  <si>
    <t xml:space="preserve">Công ty TNHH đầu tư xây dựng và thương mại Thùy Dương
</t>
  </si>
  <si>
    <t xml:space="preserve">    Đường dây Long Phú - Ô môn</t>
  </si>
  <si>
    <t xml:space="preserve">     Đường dây 220KV Vũng áng - ba đồn</t>
  </si>
  <si>
    <t xml:space="preserve">    Đường dây 220KV Thái Bình</t>
  </si>
  <si>
    <t xml:space="preserve">     Đường dây 220KV Hòa Bình - Sơn Tây</t>
  </si>
  <si>
    <t xml:space="preserve">     Đường dây Bắc Ninh - Quang Châu</t>
  </si>
  <si>
    <t>V.THÔNG TIN BỔ SUNG CÁC KHOẢN MỤC TRÌNH BÀY TRONG BÁO CÁO KẾT QUẢ HOẠT ĐỘNG SXKD</t>
  </si>
  <si>
    <t>CHỈ TIÊU</t>
  </si>
  <si>
    <t xml:space="preserve">Luỹ kế từ đầu năm </t>
  </si>
  <si>
    <t>01- Tổng doanh thu bán hàng và cung cấp dịch vụ (Mã số 01)</t>
  </si>
  <si>
    <t xml:space="preserve"> - Doanh thu về bán hàng và cung cấp dịch vụ (Mã số 10)</t>
  </si>
  <si>
    <r>
      <t>Trong đó</t>
    </r>
    <r>
      <rPr>
        <sz val="10"/>
        <rFont val="Times New Roman"/>
        <family val="1"/>
      </rPr>
      <t xml:space="preserve">:   </t>
    </r>
  </si>
  <si>
    <t xml:space="preserve">  - Doanh thu Xây lắp</t>
  </si>
  <si>
    <t xml:space="preserve">  - Doanh thu sản xuất công nghiệp </t>
  </si>
  <si>
    <t xml:space="preserve">  - Doanh thu khác</t>
  </si>
  <si>
    <t>02- Các khoản giảm trừ</t>
  </si>
  <si>
    <t xml:space="preserve"> Trong đó : Hàng bán trả lại</t>
  </si>
  <si>
    <t>03- Doanh thu thuần bán hàng và cung cấp dịch vụ</t>
  </si>
  <si>
    <t>04 - Giá vốn hàng bán (Mã số 11)</t>
  </si>
  <si>
    <t xml:space="preserve">  - Giá vốn Xây lắp</t>
  </si>
  <si>
    <t xml:space="preserve">  - Giá vốn sản xuất công nghiệp </t>
  </si>
  <si>
    <t xml:space="preserve">  - Giá vốn của hoạt động SXKD khác</t>
  </si>
  <si>
    <t xml:space="preserve">                                         Cộng</t>
  </si>
  <si>
    <r>
      <t xml:space="preserve"> 05- </t>
    </r>
    <r>
      <rPr>
        <b/>
        <sz val="10"/>
        <rFont val=".VnTime"/>
        <family val="2"/>
      </rPr>
      <t>Doanh thu ho¹t ®éng tµi chÝnh (</t>
    </r>
    <r>
      <rPr>
        <b/>
        <sz val="10"/>
        <rFont val="Times New Roman"/>
        <family val="1"/>
      </rPr>
      <t>Mã số 21</t>
    </r>
    <r>
      <rPr>
        <b/>
        <sz val="10"/>
        <rFont val=".VnTime"/>
        <family val="2"/>
      </rPr>
      <t>)</t>
    </r>
  </si>
  <si>
    <t xml:space="preserve"> -  Lãi tiền gửi, tiền cho vay</t>
  </si>
  <si>
    <t xml:space="preserve"> - Lãi do bán cổ phiếu</t>
  </si>
  <si>
    <t xml:space="preserve"> - Lợi nhuận được chia</t>
  </si>
  <si>
    <t xml:space="preserve">                                                Cộng</t>
  </si>
  <si>
    <t>06- Chi phí tài chính (Mã số 22)</t>
  </si>
  <si>
    <t xml:space="preserve"> - Lỗ do đầu tư chứng khoán</t>
  </si>
  <si>
    <t>07. Chi phí quản lý doanh nghiệp</t>
  </si>
  <si>
    <t xml:space="preserve"> - Chi phí nhân viên quản lý</t>
  </si>
  <si>
    <t xml:space="preserve"> - Chi phí vật liệu quản lý</t>
  </si>
  <si>
    <t xml:space="preserve"> - Chi phí đồ dùng văn phòng </t>
  </si>
  <si>
    <t xml:space="preserve"> - Chi phí khấu hao TSCĐ</t>
  </si>
  <si>
    <t xml:space="preserve"> - Chi phí thuế, phí và lệ phí</t>
  </si>
  <si>
    <t xml:space="preserve"> - Chi phí dịch vụ mua ngoài</t>
  </si>
  <si>
    <t xml:space="preserve"> - Chi phí bằng tiền khác</t>
  </si>
  <si>
    <t>08. Thu nhập khác</t>
  </si>
  <si>
    <t xml:space="preserve"> - Thanh lý , nhượng bán TSCĐ</t>
  </si>
  <si>
    <t xml:space="preserve"> -  Các khoản khác</t>
  </si>
  <si>
    <t>09. Chi phí khác</t>
  </si>
  <si>
    <t xml:space="preserve"> - Chi phí về thanh lý và giá trị còn lại của TSCĐ</t>
  </si>
  <si>
    <t xml:space="preserve"> - Các khoản bị phạt</t>
  </si>
  <si>
    <t xml:space="preserve"> - Các khoản chi phí khác</t>
  </si>
  <si>
    <t>10- Chi phí thuế thu nhập hiện hành</t>
  </si>
  <si>
    <t xml:space="preserve">    Lợi nhuận trước thuế </t>
  </si>
  <si>
    <t xml:space="preserve">  - Trừ thu nhập được miễn thuế</t>
  </si>
  <si>
    <t xml:space="preserve">  - Chi phí không được trừ vào thu nhập chịu thuế</t>
  </si>
  <si>
    <t xml:space="preserve">  - Thu nhập chịu thuế</t>
  </si>
  <si>
    <t xml:space="preserve">  - Thuế phải nôp  (áp dụng thuế suất 25%)</t>
  </si>
  <si>
    <t xml:space="preserve">  - Thuế phải nôp  (áp dụng thuế suất 20%)</t>
  </si>
  <si>
    <t xml:space="preserve">  - Thuế phải nôp  (áp dụng thuế suất 22%)</t>
  </si>
  <si>
    <t xml:space="preserve">                                                                     </t>
  </si>
  <si>
    <t xml:space="preserve">                       KẾ TOÁN TRƯỞNG                                                             </t>
  </si>
  <si>
    <t xml:space="preserve">  GIÁM ĐỐC CÔNG TY</t>
  </si>
  <si>
    <t xml:space="preserve"> - Chi phí dự phòng</t>
  </si>
  <si>
    <t xml:space="preserve"> -  dự phòng giảm giá đầu tư tài chính dài hạn</t>
  </si>
  <si>
    <r>
      <rPr>
        <b/>
        <sz val="10"/>
        <rFont val="Times New Roman"/>
        <family val="1"/>
      </rPr>
      <t xml:space="preserve">  '</t>
    </r>
    <r>
      <rPr>
        <sz val="10"/>
        <rFont val="Times New Roman"/>
        <family val="1"/>
      </rPr>
      <t>- Lãi tiền vay</t>
    </r>
  </si>
  <si>
    <t>- Lãi phải thu từ tiền ứng vốn cho các công trình</t>
  </si>
  <si>
    <t>VI. NHỮNG THÔNG TIN KHÁC :</t>
  </si>
  <si>
    <t xml:space="preserve"> Thông tin về các bên liên quan:</t>
  </si>
  <si>
    <t xml:space="preserve">          Các bên liên quan bao gồm:</t>
  </si>
  <si>
    <t xml:space="preserve">          Tổng công ty cổ phần xây dựng điện Việt nam (VNECO) là Công ty mẹ có cổ phần chi phối chiếm 52,93% vốn điều lệ đã đăng ký của Công ty . </t>
  </si>
  <si>
    <t xml:space="preserve">   + Thực hiện các hợp đồng kinh tế giữa Công ty mẹ và Công ty , đồng thời quyết toán khối lượng xây lắp hoàn thành và  thanh toán công nợ với Công ty mẹ</t>
  </si>
  <si>
    <t>Nội dung</t>
  </si>
  <si>
    <t>Số dư 
01/01/2015</t>
  </si>
  <si>
    <t>Phát sinh tăng</t>
  </si>
  <si>
    <t>Phát sinh Giảm</t>
  </si>
  <si>
    <t>Các khoản phải trả khác</t>
  </si>
  <si>
    <t>Số dư
 01/01/2015</t>
  </si>
  <si>
    <t>Hợp đồng xây lắp</t>
  </si>
  <si>
    <t>Kinh phí đền bù</t>
  </si>
  <si>
    <t xml:space="preserve">Công ty cổ phần XD </t>
  </si>
  <si>
    <t>VNECO4</t>
  </si>
  <si>
    <t xml:space="preserve">                                             KẾ TOÁN TRƯỞNG</t>
  </si>
  <si>
    <t xml:space="preserve">   GIÁM ĐỐC CÔNG TY</t>
  </si>
  <si>
    <t xml:space="preserve">            Trần Thị Lương</t>
  </si>
  <si>
    <t>14- Vốn chủ sở hữu</t>
  </si>
  <si>
    <t>Phụ lục 03</t>
  </si>
  <si>
    <t>a- Bảng đối chiếu biến động của vốn chủ sở hữu</t>
  </si>
  <si>
    <t>Vốn góp (Vốn ĐT của CSH)</t>
  </si>
  <si>
    <t>Quỹ đầu tư phát triển</t>
  </si>
  <si>
    <t>Quỹ dự phòng tài chính</t>
  </si>
  <si>
    <t>Thặng dư vốn cổ phần</t>
  </si>
  <si>
    <t>Quỹ khác thuộc vốn chủ sở hữu</t>
  </si>
  <si>
    <t>Lợi nhuậnchưa phân phối</t>
  </si>
  <si>
    <t>phân phối</t>
  </si>
  <si>
    <t>Số dư tại 01/012014</t>
  </si>
  <si>
    <t xml:space="preserve">- Tăng vốn trong  năm trước  </t>
  </si>
  <si>
    <t>- Giảm  vốn trong năm trước</t>
  </si>
  <si>
    <t>Số dư 31/12/2014</t>
  </si>
  <si>
    <t>Số dư tại 01/01/2015</t>
  </si>
  <si>
    <t>- Tăng vốn trong  kỳ</t>
  </si>
  <si>
    <t>- Giảm  vốn trong  kỳ</t>
  </si>
  <si>
    <t xml:space="preserve">              KẾ TOÁN TRƯỞNG</t>
  </si>
  <si>
    <t xml:space="preserve">    GIÁM ĐỐC CÔNG TY</t>
  </si>
  <si>
    <t xml:space="preserve">         Trần Thi Lương</t>
  </si>
  <si>
    <t>Số dư 
31/12/2015</t>
  </si>
  <si>
    <t xml:space="preserve">          Các giao dịch chủ yếu của Công ty với Công ty mẹ trong giai đoạn tài chính từ ngày 01/01/2015 đến ngày 31/12/2015 bao gồm:</t>
  </si>
  <si>
    <t xml:space="preserve">          Công nợ phải trả của Công ty với Công ty Mẹ tại ngày 31 thánh 12 năm 2015 như sau:</t>
  </si>
  <si>
    <t>Công nợ phải thu của Công ty với Công ty Mẹ tại ngày 31 tháng 12 năm 2015 như sau:</t>
  </si>
  <si>
    <t>Công nợ phải thu của Công ty với các đơn vị cùng tổ hợp VNECO tại ngày 31 thánh 12 năm 2015 như sau:</t>
  </si>
  <si>
    <t xml:space="preserve">        '- Chiết khấu thanh toán</t>
  </si>
  <si>
    <t>Vinh, ngày 12 tháng 01năm 2016</t>
  </si>
  <si>
    <t>Số dư  tại 31/12/2015</t>
  </si>
  <si>
    <t xml:space="preserve">            Ngày13 tháng 01  năm 2016</t>
  </si>
  <si>
    <t xml:space="preserve">        Ngày 13 tháng 01 năm 2016</t>
  </si>
  <si>
    <t xml:space="preserve">      - Số lượng cổ phiếu tại thời điểm 31/12/2015 là: 25 166 cổ phiếu</t>
  </si>
  <si>
    <t>Ngày  13   tháng   01  năm 2016</t>
  </si>
  <si>
    <t>Chi phí Đánh giá giam sát chứng chỉ ISO</t>
  </si>
  <si>
    <t>Chi phí Đánh giá chứng nhận chứng chỉ ISO</t>
  </si>
  <si>
    <t xml:space="preserve">  -Thuế đất phi nông nghiệp</t>
  </si>
  <si>
    <t xml:space="preserve">                                                                     Ngày 13 tháng 01 năm 2016</t>
  </si>
  <si>
    <t xml:space="preserve">                   KẾ TOÁN TRƯỞNG</t>
  </si>
  <si>
    <t xml:space="preserve">                     Trần Thị Lương</t>
  </si>
  <si>
    <t xml:space="preserve">09.Thuế và các khoản phải nộp nhà nước </t>
  </si>
  <si>
    <t>Phụ lục 02</t>
  </si>
  <si>
    <t>09. Thuế và các khoản phải nộp nhà nước</t>
  </si>
  <si>
    <t>Số đầu kỳ (01/01/2015)</t>
  </si>
  <si>
    <t>Số phải nộp trong kỳ</t>
  </si>
  <si>
    <t>Số đã thực nộp trong kỳ</t>
  </si>
  <si>
    <t>Số cuối kỳ
31/12/2015)</t>
  </si>
  <si>
    <t>a. Phải nộp</t>
  </si>
  <si>
    <t>Thuế giá trị gia tăng</t>
  </si>
  <si>
    <t>Thuế thu nhập cá nhân</t>
  </si>
  <si>
    <t>Thuế khác</t>
  </si>
  <si>
    <t>b. Phải thu</t>
  </si>
  <si>
    <t>NGƯỜI LẬP</t>
  </si>
  <si>
    <t>KẾ TOÁN TRƯỞNG</t>
  </si>
  <si>
    <t xml:space="preserve">             GIÁM ĐỐC CÔNG TY</t>
  </si>
  <si>
    <t>Phụ lục 01</t>
  </si>
  <si>
    <t>NỘI DUNG</t>
  </si>
  <si>
    <t>NHÀ CỬA VẬT KIẾN TRÚC</t>
  </si>
  <si>
    <t>MÁY MÓC THIẾT BỊ</t>
  </si>
  <si>
    <t>PHƯƠNG TIỆN VẬN TẢI</t>
  </si>
  <si>
    <t>THIẾT BỊ DỤNG CỤ QUẢN LÝ</t>
  </si>
  <si>
    <t>TỔNG CỘNG</t>
  </si>
  <si>
    <t>NGUYÊN GIÁ</t>
  </si>
  <si>
    <t>Số dư đầu kỳ (01/01/2015)</t>
  </si>
  <si>
    <t>Mua đến hết năm 2015</t>
  </si>
  <si>
    <t>Đầu tư XDCB hoàn thành</t>
  </si>
  <si>
    <t>Nhượng bán</t>
  </si>
  <si>
    <t>Số dư cuối kỳ (31/12/2015)</t>
  </si>
  <si>
    <t>GIÁ TRỊ HAO MÒN LUỸ KẾ</t>
  </si>
  <si>
    <t>Khấu hao đến hết quý 4/2015</t>
  </si>
  <si>
    <t>GÍA TRỊ CÒN LẠI CỦA TSCĐ</t>
  </si>
  <si>
    <t>Tại ngày đầu kỳ: ( 01/01/2015)</t>
  </si>
  <si>
    <t xml:space="preserve"> </t>
  </si>
  <si>
    <t xml:space="preserve">                        KẾ TOÁN TRƯỞNG</t>
  </si>
  <si>
    <t>05.TÌNH HÌNH TĂNG GIẢM TÀI SẢN CỐ ĐỊNH HỮU HÌNH NĂM 2015</t>
  </si>
  <si>
    <t>Thuế thu nhập doanh nghiệp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</si>
</sst>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86">
    <font>
      <sz val="10"/>
      <name val="Arial"/>
    </font>
    <font>
      <sz val="10"/>
      <name val="Arial"/>
    </font>
    <font>
      <sz val="16"/>
      <name val="Times New Roman"/>
      <family val="1"/>
    </font>
    <font>
      <sz val="10"/>
      <name val=".VnTime"/>
      <family val="2"/>
    </font>
    <font>
      <sz val="12"/>
      <name val="Times New Roman"/>
      <family val="1"/>
    </font>
    <font>
      <sz val="12"/>
      <name val=".VnTimeH"/>
      <family val="2"/>
    </font>
    <font>
      <sz val="12"/>
      <name val=".VnTime"/>
      <family val="2"/>
    </font>
    <font>
      <b/>
      <sz val="12"/>
      <name val=".VnTime"/>
      <family val="2"/>
    </font>
    <font>
      <b/>
      <sz val="12"/>
      <name val="Times New Roman"/>
      <family val="1"/>
    </font>
    <font>
      <b/>
      <sz val="10"/>
      <name val=".VnTime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</font>
    <font>
      <b/>
      <sz val="9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.VnTime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name val=".VnTime"/>
      <family val="2"/>
    </font>
    <font>
      <sz val="9"/>
      <color indexed="8"/>
      <name val=".VnTime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8"/>
      <name val="Times New Roman"/>
      <family val="1"/>
    </font>
    <font>
      <i/>
      <sz val="14"/>
      <name val="Times New Roman"/>
      <family val="1"/>
    </font>
    <font>
      <b/>
      <i/>
      <sz val="10"/>
      <name val="Times New Roman"/>
      <family val="1"/>
    </font>
    <font>
      <b/>
      <i/>
      <sz val="10"/>
      <name val=".VnTime"/>
      <family val="2"/>
    </font>
    <font>
      <i/>
      <sz val="10"/>
      <name val=".VnTime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.VnTimeH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8"/>
      <name val=".VnArialH"/>
      <family val="2"/>
    </font>
    <font>
      <b/>
      <sz val="8"/>
      <name val=".VnArialH"/>
      <family val="2"/>
    </font>
    <font>
      <sz val="8"/>
      <name val="Times New Roman"/>
      <family val="1"/>
    </font>
    <font>
      <b/>
      <sz val="18"/>
      <name val=".VnHelvetInsH"/>
      <family val="2"/>
    </font>
    <font>
      <sz val="18"/>
      <name val=".VnHelvetInsH"/>
      <family val="2"/>
    </font>
    <font>
      <i/>
      <sz val="14"/>
      <name val=".VnBook-Antiqua"/>
      <family val="2"/>
    </font>
    <font>
      <sz val="14"/>
      <name val=".VnBook-Antiqua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name val=".VnTimeH"/>
      <family val="2"/>
    </font>
    <font>
      <b/>
      <sz val="11"/>
      <name val=".VnTimeH"/>
      <family val="2"/>
    </font>
    <font>
      <b/>
      <sz val="16"/>
      <name val="Times New Roman"/>
      <family val="1"/>
    </font>
    <font>
      <b/>
      <sz val="16"/>
      <name val=".VnTimeH"/>
      <family val="2"/>
    </font>
    <font>
      <sz val="16"/>
      <name val=".VnTime"/>
      <family val="2"/>
    </font>
    <font>
      <b/>
      <sz val="16"/>
      <name val=".VnTime"/>
      <family val="2"/>
    </font>
    <font>
      <sz val="13"/>
      <name val="Times New Roman"/>
      <family val="1"/>
    </font>
    <font>
      <sz val="13"/>
      <name val=".VnTime"/>
      <family val="2"/>
    </font>
    <font>
      <b/>
      <sz val="10"/>
      <name val=".VnTimeH"/>
      <family val="2"/>
    </font>
    <font>
      <sz val="10"/>
      <name val="Arial"/>
    </font>
    <font>
      <b/>
      <sz val="14"/>
      <name val="Times New Roman"/>
      <family val="1"/>
    </font>
    <font>
      <i/>
      <sz val="10"/>
      <name val="Times New Roman"/>
      <family val="1"/>
    </font>
    <font>
      <b/>
      <sz val="13"/>
      <name val=".VnTime"/>
      <family val="2"/>
    </font>
    <font>
      <i/>
      <sz val="10"/>
      <color indexed="9"/>
      <name val="Times New Roman"/>
      <family val="1"/>
    </font>
    <font>
      <sz val="11"/>
      <color indexed="8"/>
      <name val="Arial"/>
      <family val="2"/>
    </font>
    <font>
      <u/>
      <sz val="10"/>
      <name val="Times New Roman"/>
      <family val="1"/>
    </font>
    <font>
      <sz val="9"/>
      <name val="Arial"/>
      <family val="2"/>
    </font>
    <font>
      <sz val="12"/>
      <name val="Arial"/>
      <family val="2"/>
    </font>
    <font>
      <sz val="13"/>
      <name val=".VnTimeH"/>
      <family val="2"/>
    </font>
    <font>
      <b/>
      <sz val="13"/>
      <name val="Times New Roman"/>
      <family val="1"/>
    </font>
    <font>
      <i/>
      <sz val="12"/>
      <name val=".VnTime"/>
      <family val="2"/>
    </font>
    <font>
      <b/>
      <sz val="11"/>
      <name val=".VnTime"/>
      <family val="2"/>
    </font>
    <font>
      <i/>
      <sz val="13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0"/>
      <name val="Arial"/>
    </font>
    <font>
      <b/>
      <u/>
      <sz val="10"/>
      <name val="Times New Roman"/>
      <family val="1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30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85" fillId="0" borderId="0"/>
    <xf numFmtId="0" fontId="8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5" fillId="0" borderId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547">
    <xf numFmtId="0" fontId="0" fillId="0" borderId="0" xfId="0"/>
    <xf numFmtId="0" fontId="3" fillId="0" borderId="0" xfId="0" applyFont="1"/>
    <xf numFmtId="0" fontId="9" fillId="0" borderId="0" xfId="0" applyFont="1"/>
    <xf numFmtId="0" fontId="4" fillId="0" borderId="0" xfId="0" applyNumberFormat="1" applyFont="1"/>
    <xf numFmtId="164" fontId="3" fillId="0" borderId="0" xfId="0" applyNumberFormat="1" applyFont="1"/>
    <xf numFmtId="0" fontId="3" fillId="0" borderId="10" xfId="0" applyFont="1" applyBorder="1"/>
    <xf numFmtId="0" fontId="10" fillId="0" borderId="10" xfId="0" applyNumberFormat="1" applyFont="1" applyBorder="1"/>
    <xf numFmtId="164" fontId="3" fillId="0" borderId="10" xfId="136" applyNumberFormat="1" applyFont="1" applyBorder="1"/>
    <xf numFmtId="0" fontId="3" fillId="0" borderId="11" xfId="0" applyFont="1" applyBorder="1"/>
    <xf numFmtId="164" fontId="3" fillId="0" borderId="0" xfId="136" applyNumberFormat="1" applyFont="1"/>
    <xf numFmtId="164" fontId="10" fillId="0" borderId="0" xfId="136" applyNumberFormat="1" applyFont="1"/>
    <xf numFmtId="0" fontId="10" fillId="0" borderId="0" xfId="0" applyFont="1"/>
    <xf numFmtId="164" fontId="9" fillId="0" borderId="0" xfId="136" applyNumberFormat="1" applyFont="1"/>
    <xf numFmtId="164" fontId="9" fillId="0" borderId="10" xfId="136" applyNumberFormat="1" applyFont="1" applyBorder="1"/>
    <xf numFmtId="164" fontId="9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35" fillId="0" borderId="0" xfId="0" applyFont="1" applyAlignment="1"/>
    <xf numFmtId="0" fontId="4" fillId="0" borderId="0" xfId="0" applyFont="1" applyAlignment="1"/>
    <xf numFmtId="0" fontId="11" fillId="0" borderId="12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10" fillId="0" borderId="14" xfId="0" applyFont="1" applyBorder="1"/>
    <xf numFmtId="0" fontId="3" fillId="0" borderId="14" xfId="0" applyFont="1" applyBorder="1"/>
    <xf numFmtId="164" fontId="3" fillId="0" borderId="14" xfId="136" applyNumberFormat="1" applyFont="1" applyBorder="1"/>
    <xf numFmtId="0" fontId="10" fillId="0" borderId="10" xfId="0" applyFont="1" applyBorder="1"/>
    <xf numFmtId="164" fontId="10" fillId="0" borderId="0" xfId="0" applyNumberFormat="1" applyFont="1"/>
    <xf numFmtId="0" fontId="11" fillId="0" borderId="10" xfId="0" applyFont="1" applyBorder="1"/>
    <xf numFmtId="0" fontId="9" fillId="0" borderId="10" xfId="0" applyFont="1" applyBorder="1"/>
    <xf numFmtId="0" fontId="11" fillId="0" borderId="0" xfId="0" applyNumberFormat="1" applyFont="1"/>
    <xf numFmtId="164" fontId="3" fillId="24" borderId="10" xfId="136" applyNumberFormat="1" applyFont="1" applyFill="1" applyBorder="1"/>
    <xf numFmtId="0" fontId="39" fillId="0" borderId="10" xfId="0" applyFont="1" applyBorder="1"/>
    <xf numFmtId="0" fontId="40" fillId="0" borderId="10" xfId="0" applyFont="1" applyBorder="1"/>
    <xf numFmtId="164" fontId="40" fillId="0" borderId="10" xfId="136" applyNumberFormat="1" applyFont="1" applyBorder="1"/>
    <xf numFmtId="0" fontId="40" fillId="0" borderId="0" xfId="0" applyFont="1"/>
    <xf numFmtId="164" fontId="41" fillId="0" borderId="0" xfId="136" applyNumberFormat="1" applyFont="1"/>
    <xf numFmtId="164" fontId="40" fillId="0" borderId="0" xfId="0" applyNumberFormat="1" applyFont="1"/>
    <xf numFmtId="0" fontId="10" fillId="0" borderId="11" xfId="0" applyFont="1" applyBorder="1"/>
    <xf numFmtId="0" fontId="4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5" fillId="0" borderId="0" xfId="0" applyFont="1"/>
    <xf numFmtId="0" fontId="46" fillId="0" borderId="0" xfId="0" applyNumberFormat="1" applyFont="1" applyAlignment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164" fontId="47" fillId="0" borderId="0" xfId="137" applyNumberFormat="1" applyFont="1" applyAlignment="1"/>
    <xf numFmtId="0" fontId="47" fillId="0" borderId="0" xfId="0" applyFont="1" applyAlignment="1"/>
    <xf numFmtId="0" fontId="49" fillId="0" borderId="0" xfId="0" applyNumberFormat="1" applyFont="1" applyAlignment="1"/>
    <xf numFmtId="0" fontId="51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164" fontId="1" fillId="0" borderId="0" xfId="137" applyNumberFormat="1" applyFont="1"/>
    <xf numFmtId="49" fontId="54" fillId="0" borderId="15" xfId="259" quotePrefix="1" applyNumberFormat="1" applyFont="1" applyBorder="1"/>
    <xf numFmtId="49" fontId="54" fillId="0" borderId="10" xfId="259" quotePrefix="1" applyNumberFormat="1" applyFont="1" applyBorder="1" applyAlignment="1">
      <alignment horizontal="center"/>
    </xf>
    <xf numFmtId="49" fontId="54" fillId="0" borderId="10" xfId="259" applyNumberFormat="1" applyFont="1" applyBorder="1" applyAlignment="1">
      <alignment horizontal="center"/>
    </xf>
    <xf numFmtId="3" fontId="54" fillId="0" borderId="16" xfId="259" applyNumberFormat="1" applyFont="1" applyBorder="1"/>
    <xf numFmtId="49" fontId="55" fillId="0" borderId="15" xfId="259" quotePrefix="1" applyNumberFormat="1" applyFont="1" applyBorder="1"/>
    <xf numFmtId="49" fontId="55" fillId="0" borderId="10" xfId="259" quotePrefix="1" applyNumberFormat="1" applyFont="1" applyBorder="1" applyAlignment="1">
      <alignment horizontal="center"/>
    </xf>
    <xf numFmtId="3" fontId="55" fillId="0" borderId="16" xfId="259" applyNumberFormat="1" applyFont="1" applyBorder="1"/>
    <xf numFmtId="0" fontId="45" fillId="0" borderId="0" xfId="0" applyFont="1" applyBorder="1" applyAlignment="1">
      <alignment horizontal="center"/>
    </xf>
    <xf numFmtId="164" fontId="9" fillId="0" borderId="17" xfId="137" applyNumberFormat="1" applyFont="1" applyBorder="1" applyAlignment="1">
      <alignment horizontal="left"/>
    </xf>
    <xf numFmtId="49" fontId="54" fillId="0" borderId="18" xfId="259" quotePrefix="1" applyNumberFormat="1" applyFont="1" applyBorder="1"/>
    <xf numFmtId="49" fontId="54" fillId="0" borderId="19" xfId="259" quotePrefix="1" applyNumberFormat="1" applyFont="1" applyBorder="1" applyAlignment="1">
      <alignment horizontal="center"/>
    </xf>
    <xf numFmtId="3" fontId="54" fillId="0" borderId="20" xfId="259" applyNumberFormat="1" applyFont="1" applyBorder="1"/>
    <xf numFmtId="49" fontId="54" fillId="0" borderId="21" xfId="259" quotePrefix="1" applyNumberFormat="1" applyFont="1" applyBorder="1"/>
    <xf numFmtId="49" fontId="55" fillId="0" borderId="22" xfId="259" quotePrefix="1" applyNumberFormat="1" applyFont="1" applyBorder="1" applyAlignment="1">
      <alignment horizontal="center"/>
    </xf>
    <xf numFmtId="49" fontId="54" fillId="0" borderId="22" xfId="259" quotePrefix="1" applyNumberFormat="1" applyFont="1" applyBorder="1" applyAlignment="1">
      <alignment horizontal="center"/>
    </xf>
    <xf numFmtId="3" fontId="55" fillId="0" borderId="23" xfId="259" applyNumberFormat="1" applyFont="1" applyBorder="1"/>
    <xf numFmtId="0" fontId="0" fillId="0" borderId="0" xfId="0" applyAlignment="1">
      <alignment horizontal="right"/>
    </xf>
    <xf numFmtId="0" fontId="8" fillId="0" borderId="0" xfId="0" applyNumberFormat="1" applyFont="1"/>
    <xf numFmtId="0" fontId="44" fillId="0" borderId="0" xfId="0" applyFont="1"/>
    <xf numFmtId="0" fontId="9" fillId="0" borderId="0" xfId="0" applyFont="1" applyAlignment="1">
      <alignment horizontal="center"/>
    </xf>
    <xf numFmtId="164" fontId="3" fillId="0" borderId="0" xfId="137" applyNumberFormat="1" applyFont="1"/>
    <xf numFmtId="0" fontId="3" fillId="0" borderId="0" xfId="0" applyFont="1" applyAlignment="1">
      <alignment horizontal="right"/>
    </xf>
    <xf numFmtId="0" fontId="43" fillId="0" borderId="0" xfId="0" applyNumberFormat="1" applyFont="1"/>
    <xf numFmtId="0" fontId="36" fillId="0" borderId="0" xfId="0" applyNumberFormat="1" applyFont="1"/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6" fillId="0" borderId="0" xfId="0" applyFont="1"/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3" fontId="55" fillId="0" borderId="24" xfId="327" applyNumberFormat="1" applyFont="1" applyBorder="1" applyAlignment="1">
      <alignment horizontal="right"/>
    </xf>
    <xf numFmtId="0" fontId="11" fillId="24" borderId="25" xfId="0" applyFont="1" applyFill="1" applyBorder="1" applyAlignment="1">
      <alignment horizontal="center" vertical="center"/>
    </xf>
    <xf numFmtId="0" fontId="9" fillId="0" borderId="0" xfId="0" applyFont="1" applyBorder="1"/>
    <xf numFmtId="0" fontId="10" fillId="0" borderId="14" xfId="0" applyNumberFormat="1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4" fontId="10" fillId="0" borderId="14" xfId="137" applyNumberFormat="1" applyFont="1" applyBorder="1" applyAlignment="1">
      <alignment horizontal="right"/>
    </xf>
    <xf numFmtId="0" fontId="10" fillId="0" borderId="10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0" fillId="0" borderId="10" xfId="137" applyNumberFormat="1" applyFont="1" applyBorder="1" applyAlignment="1">
      <alignment horizontal="right"/>
    </xf>
    <xf numFmtId="3" fontId="55" fillId="0" borderId="10" xfId="231" applyNumberFormat="1" applyFont="1" applyBorder="1" applyAlignment="1">
      <alignment horizontal="right"/>
    </xf>
    <xf numFmtId="3" fontId="10" fillId="0" borderId="10" xfId="0" applyNumberFormat="1" applyFont="1" applyBorder="1" applyAlignment="1">
      <alignment horizontal="right"/>
    </xf>
    <xf numFmtId="0" fontId="10" fillId="0" borderId="10" xfId="0" applyFont="1" applyBorder="1" applyAlignment="1">
      <alignment horizontal="center"/>
    </xf>
    <xf numFmtId="0" fontId="10" fillId="0" borderId="11" xfId="0" applyNumberFormat="1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165" fontId="3" fillId="0" borderId="11" xfId="137" applyNumberFormat="1" applyFont="1" applyBorder="1" applyAlignment="1">
      <alignment horizontal="right"/>
    </xf>
    <xf numFmtId="0" fontId="8" fillId="0" borderId="0" xfId="0" applyNumberFormat="1" applyFont="1" applyFill="1" applyBorder="1" applyAlignment="1">
      <alignment horizontal="left"/>
    </xf>
    <xf numFmtId="0" fontId="64" fillId="0" borderId="0" xfId="0" applyFont="1" applyAlignment="1">
      <alignment horizontal="center"/>
    </xf>
    <xf numFmtId="0" fontId="64" fillId="0" borderId="0" xfId="0" applyFont="1"/>
    <xf numFmtId="0" fontId="42" fillId="0" borderId="0" xfId="0" applyNumberFormat="1" applyFont="1"/>
    <xf numFmtId="0" fontId="11" fillId="0" borderId="0" xfId="222" applyNumberFormat="1" applyFont="1"/>
    <xf numFmtId="0" fontId="9" fillId="0" borderId="0" xfId="222" applyFont="1" applyAlignment="1">
      <alignment vertical="center"/>
    </xf>
    <xf numFmtId="164" fontId="9" fillId="0" borderId="0" xfId="138" applyNumberFormat="1" applyFont="1" applyAlignment="1">
      <alignment vertical="center"/>
    </xf>
    <xf numFmtId="164" fontId="63" fillId="0" borderId="0" xfId="138" applyNumberFormat="1" applyFont="1" applyBorder="1" applyAlignment="1">
      <alignment vertical="center"/>
    </xf>
    <xf numFmtId="0" fontId="63" fillId="0" borderId="0" xfId="222" applyFont="1" applyBorder="1" applyAlignment="1">
      <alignment vertical="center"/>
    </xf>
    <xf numFmtId="0" fontId="14" fillId="0" borderId="0" xfId="222" applyAlignment="1">
      <alignment vertical="center"/>
    </xf>
    <xf numFmtId="164" fontId="11" fillId="0" borderId="26" xfId="138" applyNumberFormat="1" applyFont="1" applyBorder="1" applyAlignment="1">
      <alignment horizontal="center" vertical="center" wrapText="1"/>
    </xf>
    <xf numFmtId="0" fontId="11" fillId="0" borderId="25" xfId="222" applyNumberFormat="1" applyFont="1" applyBorder="1" applyAlignment="1">
      <alignment horizontal="center" vertical="center" wrapText="1"/>
    </xf>
    <xf numFmtId="3" fontId="9" fillId="0" borderId="14" xfId="222" applyNumberFormat="1" applyFont="1" applyBorder="1" applyAlignment="1">
      <alignment horizontal="right" vertical="center" wrapText="1"/>
    </xf>
    <xf numFmtId="164" fontId="9" fillId="0" borderId="10" xfId="149" applyNumberFormat="1" applyFont="1" applyBorder="1" applyAlignment="1">
      <alignment horizontal="center" vertical="center" wrapText="1"/>
    </xf>
    <xf numFmtId="0" fontId="45" fillId="0" borderId="0" xfId="222" applyFont="1" applyAlignment="1">
      <alignment vertical="center"/>
    </xf>
    <xf numFmtId="3" fontId="9" fillId="0" borderId="10" xfId="222" applyNumberFormat="1" applyFont="1" applyBorder="1" applyAlignment="1">
      <alignment horizontal="right" vertical="center" wrapText="1"/>
    </xf>
    <xf numFmtId="3" fontId="3" fillId="0" borderId="10" xfId="222" applyNumberFormat="1" applyFont="1" applyBorder="1" applyAlignment="1">
      <alignment horizontal="right" vertical="center" wrapText="1"/>
    </xf>
    <xf numFmtId="3" fontId="9" fillId="24" borderId="10" xfId="222" applyNumberFormat="1" applyFont="1" applyFill="1" applyBorder="1" applyAlignment="1">
      <alignment horizontal="right" vertical="center" wrapText="1"/>
    </xf>
    <xf numFmtId="0" fontId="10" fillId="0" borderId="17" xfId="222" applyNumberFormat="1" applyFont="1" applyBorder="1" applyAlignment="1">
      <alignment horizontal="left" vertical="center" wrapText="1"/>
    </xf>
    <xf numFmtId="164" fontId="3" fillId="0" borderId="17" xfId="138" applyNumberFormat="1" applyFont="1" applyBorder="1" applyAlignment="1">
      <alignment horizontal="left" vertical="center" wrapText="1"/>
    </xf>
    <xf numFmtId="164" fontId="9" fillId="0" borderId="17" xfId="138" applyNumberFormat="1" applyFont="1" applyBorder="1" applyAlignment="1">
      <alignment horizontal="center" vertical="center" wrapText="1"/>
    </xf>
    <xf numFmtId="0" fontId="10" fillId="0" borderId="27" xfId="222" applyNumberFormat="1" applyFont="1" applyBorder="1" applyAlignment="1">
      <alignment horizontal="left" vertical="center"/>
    </xf>
    <xf numFmtId="0" fontId="10" fillId="0" borderId="17" xfId="222" applyNumberFormat="1" applyFont="1" applyBorder="1" applyAlignment="1">
      <alignment horizontal="left" vertical="center"/>
    </xf>
    <xf numFmtId="3" fontId="3" fillId="24" borderId="10" xfId="222" applyNumberFormat="1" applyFont="1" applyFill="1" applyBorder="1" applyAlignment="1">
      <alignment horizontal="right" vertical="center" wrapText="1"/>
    </xf>
    <xf numFmtId="0" fontId="14" fillId="0" borderId="0" xfId="222" applyFont="1" applyAlignment="1">
      <alignment vertical="center"/>
    </xf>
    <xf numFmtId="3" fontId="3" fillId="24" borderId="10" xfId="222" applyNumberFormat="1" applyFont="1" applyFill="1" applyBorder="1" applyAlignment="1">
      <alignment horizontal="right" vertical="center"/>
    </xf>
    <xf numFmtId="164" fontId="9" fillId="0" borderId="17" xfId="138" applyNumberFormat="1" applyFont="1" applyBorder="1" applyAlignment="1">
      <alignment horizontal="right" vertical="center"/>
    </xf>
    <xf numFmtId="3" fontId="14" fillId="0" borderId="0" xfId="222" applyNumberFormat="1" applyAlignment="1">
      <alignment vertical="center"/>
    </xf>
    <xf numFmtId="0" fontId="9" fillId="0" borderId="10" xfId="222" applyFont="1" applyBorder="1" applyAlignment="1">
      <alignment horizontal="center" vertical="center" wrapText="1"/>
    </xf>
    <xf numFmtId="0" fontId="67" fillId="0" borderId="0" xfId="222" applyNumberFormat="1" applyFont="1" applyBorder="1" applyAlignment="1">
      <alignment horizontal="left" vertical="center" wrapText="1"/>
    </xf>
    <xf numFmtId="0" fontId="14" fillId="0" borderId="0" xfId="222" applyFont="1" applyAlignment="1">
      <alignment horizontal="left" vertical="center"/>
    </xf>
    <xf numFmtId="164" fontId="9" fillId="0" borderId="17" xfId="138" applyNumberFormat="1" applyFont="1" applyBorder="1" applyAlignment="1">
      <alignment horizontal="left" vertical="center" wrapText="1"/>
    </xf>
    <xf numFmtId="0" fontId="45" fillId="0" borderId="0" xfId="222" applyFont="1" applyAlignment="1">
      <alignment horizontal="left" vertical="center"/>
    </xf>
    <xf numFmtId="0" fontId="39" fillId="0" borderId="0" xfId="222" applyNumberFormat="1" applyFont="1" applyBorder="1" applyAlignment="1">
      <alignment horizontal="left" vertical="center" wrapText="1"/>
    </xf>
    <xf numFmtId="3" fontId="9" fillId="24" borderId="22" xfId="222" applyNumberFormat="1" applyFont="1" applyFill="1" applyBorder="1" applyAlignment="1">
      <alignment horizontal="right" vertical="center"/>
    </xf>
    <xf numFmtId="0" fontId="68" fillId="0" borderId="0" xfId="222" applyFont="1" applyAlignment="1">
      <alignment vertical="center"/>
    </xf>
    <xf numFmtId="3" fontId="3" fillId="24" borderId="22" xfId="222" applyNumberFormat="1" applyFont="1" applyFill="1" applyBorder="1" applyAlignment="1">
      <alignment horizontal="right" vertical="center"/>
    </xf>
    <xf numFmtId="0" fontId="63" fillId="0" borderId="0" xfId="222" applyFont="1" applyAlignment="1">
      <alignment vertical="center"/>
    </xf>
    <xf numFmtId="0" fontId="9" fillId="0" borderId="22" xfId="222" applyFont="1" applyBorder="1" applyAlignment="1">
      <alignment horizontal="center" vertical="center" wrapText="1"/>
    </xf>
    <xf numFmtId="3" fontId="3" fillId="0" borderId="10" xfId="222" applyNumberFormat="1" applyFont="1" applyBorder="1" applyAlignment="1">
      <alignment horizontal="right" vertical="center"/>
    </xf>
    <xf numFmtId="3" fontId="9" fillId="24" borderId="28" xfId="222" applyNumberFormat="1" applyFont="1" applyFill="1" applyBorder="1" applyAlignment="1">
      <alignment horizontal="right" vertical="center"/>
    </xf>
    <xf numFmtId="164" fontId="9" fillId="0" borderId="22" xfId="138" applyNumberFormat="1" applyFont="1" applyBorder="1" applyAlignment="1">
      <alignment horizontal="left" vertical="center" wrapText="1"/>
    </xf>
    <xf numFmtId="164" fontId="3" fillId="0" borderId="0" xfId="138" applyNumberFormat="1" applyFont="1" applyAlignment="1">
      <alignment vertical="center"/>
    </xf>
    <xf numFmtId="0" fontId="69" fillId="0" borderId="0" xfId="222" applyNumberFormat="1" applyFont="1" applyBorder="1" applyAlignment="1">
      <alignment horizontal="left" vertical="center" wrapText="1"/>
    </xf>
    <xf numFmtId="3" fontId="9" fillId="24" borderId="10" xfId="222" applyNumberFormat="1" applyFont="1" applyFill="1" applyBorder="1" applyAlignment="1">
      <alignment horizontal="right" vertical="center"/>
    </xf>
    <xf numFmtId="0" fontId="11" fillId="0" borderId="0" xfId="222" applyNumberFormat="1" applyFont="1" applyBorder="1" applyAlignment="1">
      <alignment horizontal="left" vertical="center" wrapText="1"/>
    </xf>
    <xf numFmtId="3" fontId="3" fillId="0" borderId="10" xfId="222" applyNumberFormat="1" applyFont="1" applyBorder="1" applyAlignment="1">
      <alignment vertical="center"/>
    </xf>
    <xf numFmtId="3" fontId="41" fillId="0" borderId="10" xfId="222" applyNumberFormat="1" applyFont="1" applyBorder="1" applyAlignment="1">
      <alignment vertical="center"/>
    </xf>
    <xf numFmtId="3" fontId="9" fillId="24" borderId="10" xfId="222" applyNumberFormat="1" applyFont="1" applyFill="1" applyBorder="1" applyAlignment="1">
      <alignment vertical="center"/>
    </xf>
    <xf numFmtId="3" fontId="9" fillId="0" borderId="10" xfId="222" applyNumberFormat="1" applyFont="1" applyBorder="1" applyAlignment="1">
      <alignment horizontal="center" vertical="center" wrapText="1"/>
    </xf>
    <xf numFmtId="3" fontId="9" fillId="24" borderId="22" xfId="222" applyNumberFormat="1" applyFont="1" applyFill="1" applyBorder="1" applyAlignment="1">
      <alignment vertical="center"/>
    </xf>
    <xf numFmtId="164" fontId="3" fillId="0" borderId="10" xfId="149" applyNumberFormat="1" applyFont="1" applyBorder="1" applyAlignment="1">
      <alignment horizontal="right" vertical="center"/>
    </xf>
    <xf numFmtId="164" fontId="9" fillId="24" borderId="10" xfId="149" applyNumberFormat="1" applyFont="1" applyFill="1" applyBorder="1" applyAlignment="1">
      <alignment horizontal="center" vertical="center" wrapText="1"/>
    </xf>
    <xf numFmtId="164" fontId="3" fillId="24" borderId="10" xfId="149" applyNumberFormat="1" applyFont="1" applyFill="1" applyBorder="1" applyAlignment="1">
      <alignment horizontal="right" vertical="center"/>
    </xf>
    <xf numFmtId="164" fontId="14" fillId="0" borderId="0" xfId="222" applyNumberFormat="1" applyAlignment="1">
      <alignment vertical="center"/>
    </xf>
    <xf numFmtId="164" fontId="41" fillId="24" borderId="10" xfId="149" applyNumberFormat="1" applyFont="1" applyFill="1" applyBorder="1" applyAlignment="1">
      <alignment horizontal="right" vertical="center"/>
    </xf>
    <xf numFmtId="0" fontId="10" fillId="0" borderId="0" xfId="222" applyNumberFormat="1" applyFont="1" applyBorder="1" applyAlignment="1">
      <alignment horizontal="left" vertical="center" wrapText="1"/>
    </xf>
    <xf numFmtId="164" fontId="14" fillId="0" borderId="0" xfId="222" applyNumberFormat="1"/>
    <xf numFmtId="164" fontId="3" fillId="24" borderId="0" xfId="149" applyNumberFormat="1" applyFont="1" applyFill="1" applyBorder="1" applyAlignment="1">
      <alignment horizontal="right" vertical="center"/>
    </xf>
    <xf numFmtId="164" fontId="9" fillId="0" borderId="10" xfId="149" applyNumberFormat="1" applyFont="1" applyBorder="1" applyAlignment="1">
      <alignment horizontal="right" vertical="center" wrapText="1"/>
    </xf>
    <xf numFmtId="3" fontId="3" fillId="0" borderId="22" xfId="222" applyNumberFormat="1" applyFont="1" applyBorder="1" applyAlignment="1">
      <alignment horizontal="right" vertical="center" wrapText="1"/>
    </xf>
    <xf numFmtId="164" fontId="3" fillId="0" borderId="10" xfId="149" applyNumberFormat="1" applyFont="1" applyBorder="1" applyAlignment="1">
      <alignment horizontal="right" vertical="center" wrapText="1"/>
    </xf>
    <xf numFmtId="164" fontId="9" fillId="24" borderId="11" xfId="149" applyNumberFormat="1" applyFont="1" applyFill="1" applyBorder="1" applyAlignment="1">
      <alignment horizontal="right" vertical="center" wrapText="1"/>
    </xf>
    <xf numFmtId="0" fontId="4" fillId="0" borderId="0" xfId="222" applyFont="1"/>
    <xf numFmtId="0" fontId="5" fillId="0" borderId="0" xfId="222" applyFont="1"/>
    <xf numFmtId="164" fontId="6" fillId="0" borderId="0" xfId="138" applyNumberFormat="1" applyFont="1"/>
    <xf numFmtId="0" fontId="6" fillId="0" borderId="0" xfId="222" applyFont="1"/>
    <xf numFmtId="0" fontId="3" fillId="0" borderId="0" xfId="222" applyFont="1" applyAlignment="1">
      <alignment vertical="center"/>
    </xf>
    <xf numFmtId="164" fontId="33" fillId="0" borderId="10" xfId="139" applyNumberFormat="1" applyFont="1" applyFill="1" applyBorder="1" applyAlignment="1">
      <alignment horizontal="right" vertical="center" wrapText="1"/>
    </xf>
    <xf numFmtId="164" fontId="9" fillId="0" borderId="10" xfId="210" applyNumberFormat="1" applyFont="1" applyBorder="1" applyAlignment="1">
      <alignment horizontal="center" vertical="center" wrapText="1"/>
    </xf>
    <xf numFmtId="164" fontId="3" fillId="0" borderId="10" xfId="210" applyNumberFormat="1" applyFont="1" applyBorder="1" applyAlignment="1">
      <alignment horizontal="center" vertical="center" wrapText="1"/>
    </xf>
    <xf numFmtId="0" fontId="10" fillId="0" borderId="10" xfId="210" applyFont="1" applyBorder="1" applyAlignment="1">
      <alignment vertical="center" wrapText="1"/>
    </xf>
    <xf numFmtId="0" fontId="14" fillId="0" borderId="0" xfId="210" applyFont="1" applyAlignment="1">
      <alignment vertical="center"/>
    </xf>
    <xf numFmtId="3" fontId="3" fillId="0" borderId="10" xfId="210" applyNumberFormat="1" applyFont="1" applyBorder="1" applyAlignment="1">
      <alignment vertical="center"/>
    </xf>
    <xf numFmtId="0" fontId="73" fillId="0" borderId="0" xfId="210" applyFont="1" applyAlignment="1">
      <alignment vertical="center"/>
    </xf>
    <xf numFmtId="0" fontId="11" fillId="0" borderId="11" xfId="210" applyFont="1" applyBorder="1" applyAlignment="1">
      <alignment horizontal="left" vertical="center" wrapText="1" indent="2"/>
    </xf>
    <xf numFmtId="0" fontId="3" fillId="0" borderId="0" xfId="210" applyFont="1" applyAlignment="1">
      <alignment horizontal="center"/>
    </xf>
    <xf numFmtId="0" fontId="8" fillId="0" borderId="0" xfId="210" applyNumberFormat="1" applyFont="1" applyFill="1" applyBorder="1" applyAlignment="1">
      <alignment horizontal="left"/>
    </xf>
    <xf numFmtId="0" fontId="14" fillId="0" borderId="0" xfId="210" applyBorder="1" applyAlignment="1">
      <alignment vertical="center"/>
    </xf>
    <xf numFmtId="3" fontId="34" fillId="0" borderId="10" xfId="210" applyNumberFormat="1" applyFont="1" applyFill="1" applyBorder="1" applyAlignment="1">
      <alignment horizontal="right" vertical="center" wrapText="1"/>
    </xf>
    <xf numFmtId="3" fontId="13" fillId="0" borderId="10" xfId="210" applyNumberFormat="1" applyFont="1" applyBorder="1" applyAlignment="1">
      <alignment horizontal="center" vertical="center" wrapText="1"/>
    </xf>
    <xf numFmtId="164" fontId="3" fillId="0" borderId="10" xfId="139" applyNumberFormat="1" applyFont="1" applyBorder="1" applyAlignment="1">
      <alignment horizontal="left" vertical="center" wrapText="1" indent="2"/>
    </xf>
    <xf numFmtId="164" fontId="16" fillId="0" borderId="10" xfId="139" applyNumberFormat="1" applyFont="1" applyFill="1" applyBorder="1" applyAlignment="1">
      <alignment vertical="center"/>
    </xf>
    <xf numFmtId="164" fontId="16" fillId="0" borderId="10" xfId="139" applyNumberFormat="1" applyFont="1" applyFill="1" applyBorder="1" applyAlignment="1">
      <alignment horizontal="right" vertical="center" wrapText="1"/>
    </xf>
    <xf numFmtId="164" fontId="13" fillId="0" borderId="10" xfId="139" applyNumberFormat="1" applyFont="1" applyFill="1" applyBorder="1" applyAlignment="1">
      <alignment horizontal="center" vertical="center" wrapText="1"/>
    </xf>
    <xf numFmtId="164" fontId="9" fillId="0" borderId="10" xfId="210" applyNumberFormat="1" applyFont="1" applyBorder="1" applyAlignment="1">
      <alignment horizontal="left" vertical="center" wrapText="1"/>
    </xf>
    <xf numFmtId="0" fontId="9" fillId="0" borderId="10" xfId="210" applyFont="1" applyBorder="1" applyAlignment="1">
      <alignment horizontal="left" vertical="center" wrapText="1"/>
    </xf>
    <xf numFmtId="0" fontId="3" fillId="0" borderId="10" xfId="210" applyFont="1" applyBorder="1" applyAlignment="1">
      <alignment horizontal="left" vertical="center" wrapText="1" indent="2"/>
    </xf>
    <xf numFmtId="0" fontId="13" fillId="0" borderId="10" xfId="210" applyFont="1" applyBorder="1" applyAlignment="1">
      <alignment horizontal="center" vertical="center" wrapText="1"/>
    </xf>
    <xf numFmtId="0" fontId="11" fillId="0" borderId="10" xfId="210" applyFont="1" applyBorder="1" applyAlignment="1">
      <alignment vertical="center" wrapText="1"/>
    </xf>
    <xf numFmtId="0" fontId="71" fillId="0" borderId="10" xfId="210" applyFont="1" applyBorder="1" applyAlignment="1">
      <alignment vertical="center" wrapText="1"/>
    </xf>
    <xf numFmtId="164" fontId="13" fillId="0" borderId="10" xfId="139" applyNumberFormat="1" applyFont="1" applyBorder="1" applyAlignment="1">
      <alignment horizontal="center" vertical="center" wrapText="1"/>
    </xf>
    <xf numFmtId="0" fontId="74" fillId="0" borderId="0" xfId="210" applyFont="1" applyAlignment="1">
      <alignment vertical="center"/>
    </xf>
    <xf numFmtId="3" fontId="16" fillId="0" borderId="10" xfId="210" applyNumberFormat="1" applyFont="1" applyFill="1" applyBorder="1" applyAlignment="1">
      <alignment horizontal="right" vertical="center" wrapText="1"/>
    </xf>
    <xf numFmtId="164" fontId="13" fillId="0" borderId="10" xfId="139" applyNumberFormat="1" applyFont="1" applyBorder="1" applyAlignment="1">
      <alignment horizontal="right" vertical="center" wrapText="1"/>
    </xf>
    <xf numFmtId="0" fontId="11" fillId="0" borderId="14" xfId="210" applyFont="1" applyBorder="1" applyAlignment="1">
      <alignment vertical="center" wrapText="1"/>
    </xf>
    <xf numFmtId="164" fontId="16" fillId="0" borderId="10" xfId="139" applyNumberFormat="1" applyFont="1" applyBorder="1" applyAlignment="1">
      <alignment vertical="center"/>
    </xf>
    <xf numFmtId="0" fontId="3" fillId="0" borderId="0" xfId="210" applyFont="1"/>
    <xf numFmtId="0" fontId="45" fillId="0" borderId="0" xfId="210" applyFont="1" applyAlignment="1">
      <alignment vertical="center"/>
    </xf>
    <xf numFmtId="3" fontId="16" fillId="0" borderId="0" xfId="210" applyNumberFormat="1" applyFont="1" applyFill="1" applyBorder="1" applyAlignment="1">
      <alignment horizontal="right" vertical="center" wrapText="1"/>
    </xf>
    <xf numFmtId="3" fontId="14" fillId="0" borderId="0" xfId="210" applyNumberFormat="1" applyBorder="1" applyAlignment="1">
      <alignment vertical="center"/>
    </xf>
    <xf numFmtId="0" fontId="16" fillId="0" borderId="10" xfId="210" applyFont="1" applyBorder="1" applyAlignment="1">
      <alignment horizontal="center" vertical="center" wrapText="1"/>
    </xf>
    <xf numFmtId="0" fontId="42" fillId="0" borderId="0" xfId="222" applyFont="1" applyAlignment="1"/>
    <xf numFmtId="0" fontId="72" fillId="0" borderId="10" xfId="210" applyFont="1" applyBorder="1" applyAlignment="1">
      <alignment vertical="center"/>
    </xf>
    <xf numFmtId="164" fontId="10" fillId="0" borderId="10" xfId="139" applyNumberFormat="1" applyFont="1" applyBorder="1" applyAlignment="1">
      <alignment horizontal="left" vertical="center" wrapText="1" indent="2"/>
    </xf>
    <xf numFmtId="164" fontId="72" fillId="0" borderId="10" xfId="139" applyNumberFormat="1" applyFont="1" applyBorder="1" applyAlignment="1">
      <alignment vertical="center"/>
    </xf>
    <xf numFmtId="3" fontId="33" fillId="0" borderId="10" xfId="210" applyNumberFormat="1" applyFont="1" applyFill="1" applyBorder="1" applyAlignment="1">
      <alignment horizontal="right" vertical="center" wrapText="1"/>
    </xf>
    <xf numFmtId="0" fontId="14" fillId="0" borderId="0" xfId="210"/>
    <xf numFmtId="3" fontId="16" fillId="0" borderId="10" xfId="210" applyNumberFormat="1" applyFont="1" applyBorder="1" applyAlignment="1">
      <alignment horizontal="right" vertical="center" wrapText="1"/>
    </xf>
    <xf numFmtId="0" fontId="3" fillId="0" borderId="11" xfId="210" applyFont="1" applyBorder="1" applyAlignment="1">
      <alignment vertical="center"/>
    </xf>
    <xf numFmtId="164" fontId="11" fillId="0" borderId="10" xfId="139" applyNumberFormat="1" applyFont="1" applyBorder="1" applyAlignment="1">
      <alignment vertical="center" wrapText="1"/>
    </xf>
    <xf numFmtId="0" fontId="14" fillId="0" borderId="14" xfId="210" applyBorder="1" applyAlignment="1">
      <alignment vertical="center"/>
    </xf>
    <xf numFmtId="3" fontId="13" fillId="0" borderId="10" xfId="210" applyNumberFormat="1" applyFont="1" applyBorder="1" applyAlignment="1">
      <alignment horizontal="right" vertical="center" wrapText="1"/>
    </xf>
    <xf numFmtId="3" fontId="11" fillId="0" borderId="17" xfId="210" applyNumberFormat="1" applyFont="1" applyBorder="1" applyAlignment="1">
      <alignment horizontal="right" vertical="center" wrapText="1"/>
    </xf>
    <xf numFmtId="0" fontId="14" fillId="0" borderId="11" xfId="210" applyBorder="1" applyAlignment="1">
      <alignment vertical="center"/>
    </xf>
    <xf numFmtId="0" fontId="14" fillId="0" borderId="0" xfId="210" applyAlignment="1">
      <alignment vertical="center"/>
    </xf>
    <xf numFmtId="0" fontId="14" fillId="0" borderId="0" xfId="210" applyFill="1" applyBorder="1" applyAlignment="1">
      <alignment vertical="center"/>
    </xf>
    <xf numFmtId="0" fontId="68" fillId="0" borderId="0" xfId="210" applyFont="1" applyAlignment="1">
      <alignment vertical="center"/>
    </xf>
    <xf numFmtId="0" fontId="64" fillId="0" borderId="0" xfId="210" applyFont="1"/>
    <xf numFmtId="164" fontId="3" fillId="0" borderId="10" xfId="139" applyNumberFormat="1" applyFont="1" applyBorder="1" applyAlignment="1">
      <alignment vertical="center"/>
    </xf>
    <xf numFmtId="0" fontId="11" fillId="0" borderId="25" xfId="210" applyNumberFormat="1" applyFont="1" applyFill="1" applyBorder="1" applyAlignment="1">
      <alignment horizontal="center"/>
    </xf>
    <xf numFmtId="0" fontId="64" fillId="0" borderId="0" xfId="210" applyFont="1" applyFill="1" applyBorder="1" applyAlignment="1">
      <alignment vertical="center"/>
    </xf>
    <xf numFmtId="0" fontId="9" fillId="0" borderId="14" xfId="210" applyFont="1" applyBorder="1" applyAlignment="1">
      <alignment horizontal="right" vertical="center" wrapText="1"/>
    </xf>
    <xf numFmtId="164" fontId="9" fillId="0" borderId="10" xfId="139" applyNumberFormat="1" applyFont="1" applyBorder="1" applyAlignment="1">
      <alignment vertical="center"/>
    </xf>
    <xf numFmtId="0" fontId="64" fillId="0" borderId="0" xfId="210" applyFont="1" applyAlignment="1">
      <alignment horizontal="center"/>
    </xf>
    <xf numFmtId="0" fontId="42" fillId="0" borderId="0" xfId="210" applyNumberFormat="1" applyFont="1"/>
    <xf numFmtId="0" fontId="11" fillId="0" borderId="25" xfId="210" applyFont="1" applyFill="1" applyBorder="1" applyAlignment="1">
      <alignment horizontal="center" vertical="center"/>
    </xf>
    <xf numFmtId="0" fontId="11" fillId="0" borderId="0" xfId="210" applyNumberFormat="1" applyFont="1" applyFill="1" applyBorder="1" applyAlignment="1">
      <alignment vertical="center"/>
    </xf>
    <xf numFmtId="0" fontId="8" fillId="0" borderId="0" xfId="222" applyNumberFormat="1" applyFont="1"/>
    <xf numFmtId="0" fontId="7" fillId="0" borderId="0" xfId="222" applyFont="1"/>
    <xf numFmtId="0" fontId="8" fillId="0" borderId="0" xfId="222" applyNumberFormat="1" applyFont="1" applyAlignment="1">
      <alignment horizontal="left" indent="1"/>
    </xf>
    <xf numFmtId="0" fontId="4" fillId="0" borderId="0" xfId="222" applyNumberFormat="1" applyFont="1" applyAlignment="1"/>
    <xf numFmtId="0" fontId="6" fillId="0" borderId="0" xfId="222" applyFont="1" applyAlignment="1"/>
    <xf numFmtId="0" fontId="6" fillId="0" borderId="0" xfId="222" applyFont="1" applyAlignment="1">
      <alignment wrapText="1"/>
    </xf>
    <xf numFmtId="0" fontId="4" fillId="0" borderId="0" xfId="222" applyNumberFormat="1" applyFont="1"/>
    <xf numFmtId="0" fontId="8" fillId="0" borderId="12" xfId="222" applyFont="1" applyBorder="1" applyAlignment="1">
      <alignment horizontal="center" vertical="center"/>
    </xf>
    <xf numFmtId="0" fontId="8" fillId="0" borderId="12" xfId="222" applyNumberFormat="1" applyFont="1" applyBorder="1" applyAlignment="1">
      <alignment horizontal="center" vertical="center"/>
    </xf>
    <xf numFmtId="0" fontId="8" fillId="0" borderId="12" xfId="222" applyNumberFormat="1" applyFont="1" applyBorder="1" applyAlignment="1">
      <alignment horizontal="center" vertical="center" wrapText="1"/>
    </xf>
    <xf numFmtId="0" fontId="7" fillId="0" borderId="0" xfId="222" applyFont="1" applyAlignment="1">
      <alignment horizontal="center" vertical="center"/>
    </xf>
    <xf numFmtId="0" fontId="7" fillId="0" borderId="13" xfId="222" applyFont="1" applyBorder="1" applyAlignment="1">
      <alignment horizontal="center" vertical="center"/>
    </xf>
    <xf numFmtId="14" fontId="7" fillId="0" borderId="13" xfId="222" applyNumberFormat="1" applyFont="1" applyBorder="1" applyAlignment="1">
      <alignment horizontal="center" vertical="center"/>
    </xf>
    <xf numFmtId="0" fontId="6" fillId="0" borderId="12" xfId="222" applyFont="1" applyBorder="1" applyAlignment="1">
      <alignment horizontal="center"/>
    </xf>
    <xf numFmtId="0" fontId="4" fillId="0" borderId="12" xfId="222" applyNumberFormat="1" applyFont="1" applyBorder="1"/>
    <xf numFmtId="164" fontId="6" fillId="0" borderId="12" xfId="150" applyNumberFormat="1" applyFont="1" applyBorder="1"/>
    <xf numFmtId="0" fontId="6" fillId="0" borderId="13" xfId="222" applyFont="1" applyBorder="1"/>
    <xf numFmtId="0" fontId="6" fillId="0" borderId="14" xfId="222" applyFont="1" applyBorder="1" applyAlignment="1">
      <alignment horizontal="center"/>
    </xf>
    <xf numFmtId="0" fontId="4" fillId="0" borderId="14" xfId="222" applyNumberFormat="1" applyFont="1" applyBorder="1"/>
    <xf numFmtId="164" fontId="6" fillId="0" borderId="14" xfId="150" applyNumberFormat="1" applyFont="1" applyBorder="1"/>
    <xf numFmtId="0" fontId="6" fillId="0" borderId="10" xfId="222" applyFont="1" applyBorder="1" applyAlignment="1">
      <alignment horizontal="center"/>
    </xf>
    <xf numFmtId="0" fontId="4" fillId="0" borderId="10" xfId="222" applyNumberFormat="1" applyFont="1" applyBorder="1"/>
    <xf numFmtId="164" fontId="6" fillId="0" borderId="10" xfId="150" applyNumberFormat="1" applyFont="1" applyBorder="1"/>
    <xf numFmtId="0" fontId="6" fillId="0" borderId="11" xfId="222" applyFont="1" applyBorder="1"/>
    <xf numFmtId="164" fontId="6" fillId="0" borderId="11" xfId="150" applyNumberFormat="1" applyFont="1" applyBorder="1"/>
    <xf numFmtId="164" fontId="6" fillId="0" borderId="0" xfId="150" applyNumberFormat="1" applyFont="1"/>
    <xf numFmtId="0" fontId="6" fillId="0" borderId="28" xfId="222" applyFont="1" applyBorder="1" applyAlignment="1">
      <alignment horizontal="center"/>
    </xf>
    <xf numFmtId="0" fontId="4" fillId="0" borderId="28" xfId="222" applyNumberFormat="1" applyFont="1" applyBorder="1"/>
    <xf numFmtId="164" fontId="6" fillId="0" borderId="28" xfId="150" applyNumberFormat="1" applyFont="1" applyBorder="1"/>
    <xf numFmtId="0" fontId="6" fillId="0" borderId="22" xfId="222" applyFont="1" applyBorder="1" applyAlignment="1">
      <alignment horizontal="center"/>
    </xf>
    <xf numFmtId="0" fontId="4" fillId="0" borderId="22" xfId="222" applyFont="1" applyBorder="1"/>
    <xf numFmtId="164" fontId="6" fillId="0" borderId="22" xfId="150" applyNumberFormat="1" applyFont="1" applyBorder="1"/>
    <xf numFmtId="0" fontId="6" fillId="0" borderId="29" xfId="222" applyFont="1" applyBorder="1" applyAlignment="1">
      <alignment horizontal="center"/>
    </xf>
    <xf numFmtId="0" fontId="4" fillId="0" borderId="13" xfId="222" applyFont="1" applyBorder="1"/>
    <xf numFmtId="164" fontId="6" fillId="0" borderId="30" xfId="150" applyNumberFormat="1" applyFont="1" applyBorder="1"/>
    <xf numFmtId="164" fontId="6" fillId="0" borderId="13" xfId="150" applyNumberFormat="1" applyFont="1" applyBorder="1"/>
    <xf numFmtId="0" fontId="6" fillId="0" borderId="13" xfId="222" applyFont="1" applyBorder="1" applyAlignment="1">
      <alignment horizontal="center"/>
    </xf>
    <xf numFmtId="0" fontId="42" fillId="0" borderId="0" xfId="222" applyNumberFormat="1" applyFont="1" applyAlignment="1">
      <alignment horizontal="center"/>
    </xf>
    <xf numFmtId="0" fontId="76" fillId="0" borderId="0" xfId="222" applyFont="1" applyAlignment="1">
      <alignment horizontal="center"/>
    </xf>
    <xf numFmtId="0" fontId="76" fillId="0" borderId="0" xfId="222" applyFont="1" applyAlignment="1"/>
    <xf numFmtId="0" fontId="8" fillId="0" borderId="0" xfId="222" applyNumberFormat="1" applyFont="1" applyAlignment="1">
      <alignment horizontal="center"/>
    </xf>
    <xf numFmtId="0" fontId="44" fillId="0" borderId="0" xfId="222" applyFont="1" applyAlignment="1">
      <alignment horizontal="center"/>
    </xf>
    <xf numFmtId="0" fontId="44" fillId="0" borderId="0" xfId="222" applyFont="1"/>
    <xf numFmtId="164" fontId="7" fillId="0" borderId="0" xfId="222" applyNumberFormat="1" applyFont="1"/>
    <xf numFmtId="0" fontId="63" fillId="0" borderId="0" xfId="210" applyFont="1"/>
    <xf numFmtId="0" fontId="68" fillId="0" borderId="0" xfId="210" applyFont="1"/>
    <xf numFmtId="0" fontId="35" fillId="24" borderId="12" xfId="210" applyNumberFormat="1" applyFont="1" applyFill="1" applyBorder="1" applyAlignment="1">
      <alignment horizontal="center" vertical="top" wrapText="1"/>
    </xf>
    <xf numFmtId="0" fontId="77" fillId="0" borderId="0" xfId="210" applyFont="1"/>
    <xf numFmtId="0" fontId="35" fillId="24" borderId="31" xfId="210" applyNumberFormat="1" applyFont="1" applyFill="1" applyBorder="1" applyAlignment="1">
      <alignment horizontal="center" vertical="top" wrapText="1"/>
    </xf>
    <xf numFmtId="0" fontId="77" fillId="24" borderId="13" xfId="210" applyFont="1" applyFill="1" applyBorder="1" applyAlignment="1">
      <alignment horizontal="center" vertical="top" wrapText="1"/>
    </xf>
    <xf numFmtId="0" fontId="13" fillId="24" borderId="14" xfId="210" applyNumberFormat="1" applyFont="1" applyFill="1" applyBorder="1" applyAlignment="1">
      <alignment horizontal="justify" vertical="center" wrapText="1"/>
    </xf>
    <xf numFmtId="164" fontId="33" fillId="24" borderId="14" xfId="139" applyNumberFormat="1" applyFont="1" applyFill="1" applyBorder="1" applyAlignment="1">
      <alignment vertical="center"/>
    </xf>
    <xf numFmtId="164" fontId="9" fillId="24" borderId="14" xfId="139" applyNumberFormat="1" applyFont="1" applyFill="1" applyBorder="1" applyAlignment="1">
      <alignment vertical="center"/>
    </xf>
    <xf numFmtId="164" fontId="63" fillId="0" borderId="0" xfId="210" applyNumberFormat="1" applyFont="1"/>
    <xf numFmtId="0" fontId="10" fillId="24" borderId="10" xfId="210" applyNumberFormat="1" applyFont="1" applyFill="1" applyBorder="1" applyAlignment="1">
      <alignment horizontal="justify" vertical="center" wrapText="1"/>
    </xf>
    <xf numFmtId="164" fontId="16" fillId="24" borderId="10" xfId="139" applyNumberFormat="1" applyFont="1" applyFill="1" applyBorder="1" applyAlignment="1">
      <alignment vertical="center"/>
    </xf>
    <xf numFmtId="164" fontId="3" fillId="24" borderId="10" xfId="139" applyNumberFormat="1" applyFont="1" applyFill="1" applyBorder="1" applyAlignment="1">
      <alignment vertical="center"/>
    </xf>
    <xf numFmtId="0" fontId="13" fillId="24" borderId="11" xfId="210" applyNumberFormat="1" applyFont="1" applyFill="1" applyBorder="1" applyAlignment="1">
      <alignment horizontal="justify" vertical="center" wrapText="1"/>
    </xf>
    <xf numFmtId="164" fontId="33" fillId="24" borderId="11" xfId="139" applyNumberFormat="1" applyFont="1" applyFill="1" applyBorder="1" applyAlignment="1">
      <alignment vertical="center"/>
    </xf>
    <xf numFmtId="164" fontId="9" fillId="24" borderId="11" xfId="139" applyNumberFormat="1" applyFont="1" applyFill="1" applyBorder="1" applyAlignment="1">
      <alignment vertical="center"/>
    </xf>
    <xf numFmtId="164" fontId="68" fillId="0" borderId="0" xfId="210" applyNumberFormat="1" applyFont="1"/>
    <xf numFmtId="0" fontId="13" fillId="24" borderId="22" xfId="210" applyNumberFormat="1" applyFont="1" applyFill="1" applyBorder="1" applyAlignment="1">
      <alignment horizontal="justify" vertical="center" wrapText="1"/>
    </xf>
    <xf numFmtId="164" fontId="33" fillId="24" borderId="22" xfId="139" applyNumberFormat="1" applyFont="1" applyFill="1" applyBorder="1" applyAlignment="1">
      <alignment vertical="center"/>
    </xf>
    <xf numFmtId="164" fontId="11" fillId="24" borderId="32" xfId="139" applyNumberFormat="1" applyFont="1" applyFill="1" applyBorder="1" applyAlignment="1">
      <alignment horizontal="justify" vertical="center" wrapText="1"/>
    </xf>
    <xf numFmtId="0" fontId="33" fillId="24" borderId="0" xfId="210" applyFont="1" applyFill="1" applyBorder="1" applyAlignment="1">
      <alignment horizontal="justify" vertical="center" wrapText="1"/>
    </xf>
    <xf numFmtId="164" fontId="11" fillId="24" borderId="0" xfId="139" applyNumberFormat="1" applyFont="1" applyFill="1" applyBorder="1" applyAlignment="1">
      <alignment horizontal="justify" vertical="center" wrapText="1"/>
    </xf>
    <xf numFmtId="164" fontId="9" fillId="24" borderId="0" xfId="139" applyNumberFormat="1" applyFont="1" applyFill="1" applyBorder="1" applyAlignment="1">
      <alignment vertical="center"/>
    </xf>
    <xf numFmtId="0" fontId="16" fillId="0" borderId="0" xfId="210" applyFont="1"/>
    <xf numFmtId="0" fontId="44" fillId="0" borderId="0" xfId="210" applyFont="1" applyAlignment="1"/>
    <xf numFmtId="0" fontId="44" fillId="0" borderId="0" xfId="210" applyFont="1"/>
    <xf numFmtId="0" fontId="7" fillId="0" borderId="0" xfId="210" applyFont="1"/>
    <xf numFmtId="164" fontId="7" fillId="0" borderId="0" xfId="210" applyNumberFormat="1" applyFont="1"/>
    <xf numFmtId="0" fontId="6" fillId="0" borderId="0" xfId="210" applyFont="1"/>
    <xf numFmtId="0" fontId="76" fillId="0" borderId="0" xfId="210" applyFont="1" applyAlignment="1"/>
    <xf numFmtId="3" fontId="70" fillId="24" borderId="33" xfId="214" applyNumberFormat="1" applyFont="1" applyFill="1" applyBorder="1" applyAlignment="1">
      <alignment horizontal="right" vertical="center"/>
    </xf>
    <xf numFmtId="3" fontId="70" fillId="24" borderId="33" xfId="215" applyNumberFormat="1" applyFont="1" applyFill="1" applyBorder="1" applyAlignment="1">
      <alignment horizontal="right" vertical="center"/>
    </xf>
    <xf numFmtId="3" fontId="33" fillId="0" borderId="22" xfId="210" applyNumberFormat="1" applyFont="1" applyFill="1" applyBorder="1" applyAlignment="1">
      <alignment horizontal="right" vertical="center" wrapText="1"/>
    </xf>
    <xf numFmtId="164" fontId="9" fillId="0" borderId="34" xfId="210" applyNumberFormat="1" applyFont="1" applyFill="1" applyBorder="1" applyAlignment="1">
      <alignment horizontal="center" vertical="center" wrapText="1"/>
    </xf>
    <xf numFmtId="164" fontId="9" fillId="0" borderId="10" xfId="210" applyNumberFormat="1" applyFont="1" applyFill="1" applyBorder="1" applyAlignment="1">
      <alignment horizontal="center" vertical="center" wrapText="1"/>
    </xf>
    <xf numFmtId="3" fontId="54" fillId="0" borderId="23" xfId="259" applyNumberFormat="1" applyFont="1" applyBorder="1"/>
    <xf numFmtId="14" fontId="11" fillId="25" borderId="35" xfId="0" applyNumberFormat="1" applyFont="1" applyFill="1" applyBorder="1" applyAlignment="1">
      <alignment horizontal="center" vertical="center"/>
    </xf>
    <xf numFmtId="0" fontId="11" fillId="25" borderId="36" xfId="0" applyNumberFormat="1" applyFont="1" applyFill="1" applyBorder="1" applyAlignment="1">
      <alignment horizontal="center" vertical="center"/>
    </xf>
    <xf numFmtId="0" fontId="11" fillId="25" borderId="37" xfId="0" applyNumberFormat="1" applyFont="1" applyFill="1" applyBorder="1" applyAlignment="1">
      <alignment horizontal="center" vertical="center" wrapText="1"/>
    </xf>
    <xf numFmtId="164" fontId="11" fillId="25" borderId="38" xfId="137" applyNumberFormat="1" applyFont="1" applyFill="1" applyBorder="1" applyAlignment="1">
      <alignment horizontal="center" vertical="center"/>
    </xf>
    <xf numFmtId="14" fontId="11" fillId="25" borderId="37" xfId="0" applyNumberFormat="1" applyFont="1" applyFill="1" applyBorder="1" applyAlignment="1">
      <alignment horizontal="center" vertical="center"/>
    </xf>
    <xf numFmtId="0" fontId="11" fillId="0" borderId="0" xfId="222" applyNumberFormat="1" applyFont="1" applyBorder="1" applyAlignment="1">
      <alignment horizontal="center" vertical="center" wrapText="1"/>
    </xf>
    <xf numFmtId="164" fontId="9" fillId="24" borderId="0" xfId="149" applyNumberFormat="1" applyFont="1" applyFill="1" applyBorder="1" applyAlignment="1">
      <alignment horizontal="right" vertical="center" wrapText="1"/>
    </xf>
    <xf numFmtId="0" fontId="58" fillId="0" borderId="0" xfId="0" applyNumberFormat="1" applyFont="1" applyFill="1" applyAlignment="1"/>
    <xf numFmtId="0" fontId="59" fillId="0" borderId="0" xfId="0" applyFont="1" applyFill="1" applyAlignment="1"/>
    <xf numFmtId="0" fontId="59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37" fontId="79" fillId="0" borderId="25" xfId="209" applyNumberFormat="1" applyFont="1" applyBorder="1" applyAlignment="1">
      <alignment vertical="center" wrapText="1"/>
    </xf>
    <xf numFmtId="37" fontId="79" fillId="0" borderId="25" xfId="504" applyNumberFormat="1" applyFont="1" applyBorder="1" applyAlignment="1">
      <alignment horizontal="center" vertical="center" wrapText="1"/>
    </xf>
    <xf numFmtId="37" fontId="80" fillId="0" borderId="0" xfId="504" applyNumberFormat="1" applyFont="1" applyFill="1" applyBorder="1" applyAlignment="1">
      <alignment horizontal="center" vertical="center" wrapText="1"/>
    </xf>
    <xf numFmtId="37" fontId="79" fillId="0" borderId="14" xfId="209" applyNumberFormat="1" applyFont="1" applyBorder="1" applyAlignment="1">
      <alignment vertical="center" wrapText="1"/>
    </xf>
    <xf numFmtId="164" fontId="81" fillId="0" borderId="12" xfId="138" applyNumberFormat="1" applyFont="1" applyBorder="1" applyAlignment="1">
      <alignment vertical="center" wrapText="1"/>
    </xf>
    <xf numFmtId="37" fontId="81" fillId="0" borderId="12" xfId="209" applyNumberFormat="1" applyFont="1" applyBorder="1" applyAlignment="1">
      <alignment vertical="center" wrapText="1"/>
    </xf>
    <xf numFmtId="0" fontId="82" fillId="0" borderId="0" xfId="504" applyFont="1"/>
    <xf numFmtId="37" fontId="81" fillId="0" borderId="10" xfId="209" applyNumberFormat="1" applyFont="1" applyBorder="1" applyAlignment="1">
      <alignment vertical="center" wrapText="1"/>
    </xf>
    <xf numFmtId="164" fontId="63" fillId="0" borderId="14" xfId="138" applyNumberFormat="1" applyFont="1" applyFill="1" applyBorder="1"/>
    <xf numFmtId="37" fontId="81" fillId="0" borderId="14" xfId="504" applyNumberFormat="1" applyFont="1" applyBorder="1" applyAlignment="1">
      <alignment vertical="center" wrapText="1"/>
    </xf>
    <xf numFmtId="37" fontId="82" fillId="0" borderId="0" xfId="504" applyNumberFormat="1" applyFont="1"/>
    <xf numFmtId="164" fontId="63" fillId="0" borderId="10" xfId="138" applyNumberFormat="1" applyFont="1" applyFill="1" applyBorder="1"/>
    <xf numFmtId="37" fontId="81" fillId="0" borderId="10" xfId="504" applyNumberFormat="1" applyFont="1" applyBorder="1" applyAlignment="1">
      <alignment vertical="center" wrapText="1"/>
    </xf>
    <xf numFmtId="164" fontId="81" fillId="0" borderId="11" xfId="138" applyNumberFormat="1" applyFont="1" applyBorder="1" applyAlignment="1">
      <alignment vertical="center" wrapText="1"/>
    </xf>
    <xf numFmtId="37" fontId="81" fillId="0" borderId="11" xfId="504" applyNumberFormat="1" applyFont="1" applyBorder="1" applyAlignment="1">
      <alignment vertical="center" wrapText="1"/>
    </xf>
    <xf numFmtId="37" fontId="79" fillId="0" borderId="10" xfId="209" applyNumberFormat="1" applyFont="1" applyBorder="1" applyAlignment="1">
      <alignment vertical="center" wrapText="1"/>
    </xf>
    <xf numFmtId="164" fontId="79" fillId="0" borderId="22" xfId="138" applyNumberFormat="1" applyFont="1" applyBorder="1" applyAlignment="1">
      <alignment vertical="center" wrapText="1"/>
    </xf>
    <xf numFmtId="164" fontId="81" fillId="0" borderId="10" xfId="138" applyNumberFormat="1" applyFont="1" applyBorder="1" applyAlignment="1">
      <alignment vertical="center" wrapText="1"/>
    </xf>
    <xf numFmtId="37" fontId="81" fillId="0" borderId="11" xfId="209" applyNumberFormat="1" applyFont="1" applyBorder="1" applyAlignment="1">
      <alignment vertical="center" wrapText="1"/>
    </xf>
    <xf numFmtId="164" fontId="79" fillId="0" borderId="11" xfId="138" applyNumberFormat="1" applyFont="1" applyBorder="1" applyAlignment="1">
      <alignment vertical="center" wrapText="1"/>
    </xf>
    <xf numFmtId="37" fontId="79" fillId="0" borderId="11" xfId="209" applyNumberFormat="1" applyFont="1" applyBorder="1" applyAlignment="1">
      <alignment vertical="center" wrapText="1"/>
    </xf>
    <xf numFmtId="37" fontId="81" fillId="0" borderId="0" xfId="209" applyNumberFormat="1" applyFont="1" applyBorder="1" applyAlignment="1">
      <alignment vertical="center" wrapText="1"/>
    </xf>
    <xf numFmtId="164" fontId="79" fillId="0" borderId="0" xfId="138" applyNumberFormat="1" applyFont="1" applyBorder="1" applyAlignment="1">
      <alignment vertical="center" wrapText="1"/>
    </xf>
    <xf numFmtId="37" fontId="79" fillId="0" borderId="0" xfId="209" applyNumberFormat="1" applyFont="1" applyBorder="1" applyAlignment="1">
      <alignment vertical="center" wrapText="1"/>
    </xf>
    <xf numFmtId="0" fontId="8" fillId="0" borderId="0" xfId="0" applyNumberFormat="1" applyFont="1" applyFill="1"/>
    <xf numFmtId="0" fontId="8" fillId="0" borderId="0" xfId="0" applyNumberFormat="1" applyFont="1" applyFill="1" applyBorder="1" applyAlignment="1"/>
    <xf numFmtId="0" fontId="83" fillId="0" borderId="0" xfId="0" applyFont="1"/>
    <xf numFmtId="0" fontId="8" fillId="0" borderId="22" xfId="0" applyFont="1" applyFill="1" applyBorder="1" applyAlignment="1">
      <alignment horizontal="center"/>
    </xf>
    <xf numFmtId="0" fontId="84" fillId="0" borderId="22" xfId="0" applyNumberFormat="1" applyFont="1" applyFill="1" applyBorder="1" applyAlignment="1">
      <alignment horizontal="center"/>
    </xf>
    <xf numFmtId="164" fontId="7" fillId="0" borderId="22" xfId="0" applyNumberFormat="1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0" xfId="0" applyNumberFormat="1" applyFont="1" applyFill="1" applyBorder="1"/>
    <xf numFmtId="164" fontId="8" fillId="0" borderId="10" xfId="138" applyNumberFormat="1" applyFont="1" applyFill="1" applyBorder="1"/>
    <xf numFmtId="164" fontId="0" fillId="0" borderId="0" xfId="0" applyNumberFormat="1"/>
    <xf numFmtId="164" fontId="4" fillId="0" borderId="10" xfId="138" applyNumberFormat="1" applyFont="1" applyFill="1" applyBorder="1"/>
    <xf numFmtId="164" fontId="8" fillId="0" borderId="10" xfId="138" applyNumberFormat="1" applyFont="1" applyFill="1" applyBorder="1" applyAlignment="1"/>
    <xf numFmtId="0" fontId="8" fillId="0" borderId="10" xfId="0" applyFont="1" applyFill="1" applyBorder="1" applyAlignment="1">
      <alignment horizontal="center"/>
    </xf>
    <xf numFmtId="0" fontId="84" fillId="0" borderId="10" xfId="0" applyNumberFormat="1" applyFont="1" applyFill="1" applyBorder="1" applyAlignment="1">
      <alignment horizontal="center"/>
    </xf>
    <xf numFmtId="164" fontId="45" fillId="0" borderId="0" xfId="0" applyNumberFormat="1" applyFont="1"/>
    <xf numFmtId="164" fontId="4" fillId="0" borderId="10" xfId="138" applyNumberFormat="1" applyFont="1" applyFill="1" applyBorder="1" applyAlignment="1"/>
    <xf numFmtId="0" fontId="11" fillId="0" borderId="10" xfId="0" applyFont="1" applyFill="1" applyBorder="1" applyAlignment="1">
      <alignment horizontal="center"/>
    </xf>
    <xf numFmtId="164" fontId="11" fillId="0" borderId="10" xfId="138" applyNumberFormat="1" applyFont="1" applyFill="1" applyBorder="1" applyAlignment="1"/>
    <xf numFmtId="164" fontId="11" fillId="0" borderId="10" xfId="138" applyNumberFormat="1" applyFont="1" applyFill="1" applyBorder="1"/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164" fontId="0" fillId="0" borderId="11" xfId="138" applyNumberFormat="1" applyFont="1" applyFill="1" applyBorder="1"/>
    <xf numFmtId="0" fontId="0" fillId="0" borderId="0" xfId="0" applyFill="1"/>
    <xf numFmtId="164" fontId="0" fillId="0" borderId="0" xfId="0" applyNumberFormat="1" applyFill="1"/>
    <xf numFmtId="0" fontId="4" fillId="0" borderId="0" xfId="0" applyNumberFormat="1" applyFont="1" applyFill="1"/>
    <xf numFmtId="0" fontId="37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2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58" fillId="0" borderId="0" xfId="0" applyNumberFormat="1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2" fillId="0" borderId="0" xfId="0" applyNumberFormat="1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8" fillId="0" borderId="13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11" fillId="0" borderId="39" xfId="0" applyNumberFormat="1" applyFont="1" applyBorder="1" applyAlignment="1">
      <alignment horizontal="center" vertical="center"/>
    </xf>
    <xf numFmtId="0" fontId="11" fillId="0" borderId="40" xfId="0" applyNumberFormat="1" applyFont="1" applyBorder="1" applyAlignment="1">
      <alignment horizontal="center" vertical="center"/>
    </xf>
    <xf numFmtId="0" fontId="11" fillId="0" borderId="29" xfId="0" applyNumberFormat="1" applyFont="1" applyBorder="1" applyAlignment="1">
      <alignment horizontal="center" vertical="center"/>
    </xf>
    <xf numFmtId="0" fontId="11" fillId="0" borderId="30" xfId="0" applyNumberFormat="1" applyFont="1" applyBorder="1" applyAlignment="1">
      <alignment horizontal="center" vertical="center"/>
    </xf>
    <xf numFmtId="0" fontId="11" fillId="24" borderId="12" xfId="0" applyNumberFormat="1" applyFont="1" applyFill="1" applyBorder="1" applyAlignment="1">
      <alignment horizontal="center" vertical="center"/>
    </xf>
    <xf numFmtId="0" fontId="11" fillId="24" borderId="31" xfId="0" applyNumberFormat="1" applyFont="1" applyFill="1" applyBorder="1" applyAlignment="1">
      <alignment horizontal="center" vertical="center"/>
    </xf>
    <xf numFmtId="0" fontId="11" fillId="24" borderId="13" xfId="0" applyNumberFormat="1" applyFont="1" applyFill="1" applyBorder="1" applyAlignment="1">
      <alignment horizontal="center" vertical="center"/>
    </xf>
    <xf numFmtId="0" fontId="11" fillId="24" borderId="12" xfId="0" applyNumberFormat="1" applyFont="1" applyFill="1" applyBorder="1" applyAlignment="1">
      <alignment horizontal="center" vertical="center" wrapText="1"/>
    </xf>
    <xf numFmtId="0" fontId="11" fillId="24" borderId="31" xfId="0" applyNumberFormat="1" applyFont="1" applyFill="1" applyBorder="1" applyAlignment="1">
      <alignment horizontal="center" vertical="center" wrapText="1"/>
    </xf>
    <xf numFmtId="0" fontId="11" fillId="24" borderId="1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11" fillId="0" borderId="12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11" fillId="0" borderId="10" xfId="222" applyFont="1" applyBorder="1" applyAlignment="1">
      <alignment vertical="center" wrapText="1"/>
    </xf>
    <xf numFmtId="0" fontId="10" fillId="0" borderId="10" xfId="222" applyFont="1" applyBorder="1" applyAlignment="1">
      <alignment vertical="center" wrapText="1"/>
    </xf>
    <xf numFmtId="0" fontId="8" fillId="0" borderId="0" xfId="222" applyFont="1" applyAlignment="1">
      <alignment horizontal="left"/>
    </xf>
    <xf numFmtId="0" fontId="43" fillId="0" borderId="0" xfId="222" applyFont="1" applyAlignment="1">
      <alignment horizontal="left"/>
    </xf>
    <xf numFmtId="0" fontId="63" fillId="0" borderId="24" xfId="222" applyFont="1" applyBorder="1" applyAlignment="1">
      <alignment vertical="center"/>
    </xf>
    <xf numFmtId="0" fontId="66" fillId="0" borderId="41" xfId="222" applyFont="1" applyBorder="1" applyAlignment="1">
      <alignment horizontal="center" vertical="center" wrapText="1"/>
    </xf>
    <xf numFmtId="0" fontId="66" fillId="0" borderId="26" xfId="222" applyFont="1" applyBorder="1" applyAlignment="1">
      <alignment horizontal="center" vertical="center" wrapText="1"/>
    </xf>
    <xf numFmtId="0" fontId="11" fillId="0" borderId="14" xfId="222" applyNumberFormat="1" applyFont="1" applyBorder="1" applyAlignment="1">
      <alignment horizontal="left" vertical="center" wrapText="1"/>
    </xf>
    <xf numFmtId="0" fontId="11" fillId="0" borderId="27" xfId="222" applyFont="1" applyBorder="1" applyAlignment="1">
      <alignment horizontal="center" vertical="center" wrapText="1"/>
    </xf>
    <xf numFmtId="0" fontId="11" fillId="0" borderId="17" xfId="222" applyFont="1" applyBorder="1" applyAlignment="1">
      <alignment horizontal="center" vertical="center" wrapText="1"/>
    </xf>
    <xf numFmtId="0" fontId="11" fillId="0" borderId="27" xfId="222" applyNumberFormat="1" applyFont="1" applyBorder="1" applyAlignment="1">
      <alignment horizontal="left" vertical="center"/>
    </xf>
    <xf numFmtId="0" fontId="11" fillId="0" borderId="17" xfId="222" applyNumberFormat="1" applyFont="1" applyBorder="1" applyAlignment="1">
      <alignment horizontal="left" vertical="center"/>
    </xf>
    <xf numFmtId="0" fontId="10" fillId="0" borderId="27" xfId="222" applyFont="1" applyBorder="1" applyAlignment="1">
      <alignment vertical="center" wrapText="1"/>
    </xf>
    <xf numFmtId="0" fontId="10" fillId="0" borderId="17" xfId="222" applyFont="1" applyBorder="1" applyAlignment="1">
      <alignment vertical="center" wrapText="1"/>
    </xf>
    <xf numFmtId="0" fontId="11" fillId="0" borderId="27" xfId="222" applyNumberFormat="1" applyFont="1" applyBorder="1" applyAlignment="1">
      <alignment vertical="center" wrapText="1"/>
    </xf>
    <xf numFmtId="0" fontId="11" fillId="0" borderId="17" xfId="222" applyNumberFormat="1" applyFont="1" applyBorder="1" applyAlignment="1">
      <alignment vertical="center" wrapText="1"/>
    </xf>
    <xf numFmtId="0" fontId="11" fillId="0" borderId="27" xfId="222" applyNumberFormat="1" applyFont="1" applyBorder="1" applyAlignment="1">
      <alignment horizontal="center" vertical="center" wrapText="1"/>
    </xf>
    <xf numFmtId="0" fontId="11" fillId="0" borderId="17" xfId="222" applyNumberFormat="1" applyFont="1" applyBorder="1" applyAlignment="1">
      <alignment horizontal="center" vertical="center" wrapText="1"/>
    </xf>
    <xf numFmtId="0" fontId="11" fillId="0" borderId="27" xfId="222" applyNumberFormat="1" applyFont="1" applyBorder="1" applyAlignment="1">
      <alignment horizontal="left" vertical="center" wrapText="1"/>
    </xf>
    <xf numFmtId="0" fontId="11" fillId="0" borderId="17" xfId="222" applyNumberFormat="1" applyFont="1" applyBorder="1" applyAlignment="1">
      <alignment horizontal="left" vertical="center" wrapText="1"/>
    </xf>
    <xf numFmtId="0" fontId="10" fillId="0" borderId="27" xfId="222" applyNumberFormat="1" applyFont="1" applyBorder="1" applyAlignment="1">
      <alignment vertical="center" wrapText="1"/>
    </xf>
    <xf numFmtId="0" fontId="10" fillId="0" borderId="17" xfId="222" applyNumberFormat="1" applyFont="1" applyBorder="1" applyAlignment="1">
      <alignment vertical="center" wrapText="1"/>
    </xf>
    <xf numFmtId="0" fontId="10" fillId="0" borderId="27" xfId="222" applyNumberFormat="1" applyFont="1" applyBorder="1" applyAlignment="1">
      <alignment horizontal="left" vertical="center" wrapText="1"/>
    </xf>
    <xf numFmtId="0" fontId="10" fillId="0" borderId="17" xfId="222" applyNumberFormat="1" applyFont="1" applyBorder="1" applyAlignment="1">
      <alignment horizontal="left" vertical="center" wrapText="1"/>
    </xf>
    <xf numFmtId="0" fontId="11" fillId="0" borderId="27" xfId="222" applyNumberFormat="1" applyFont="1" applyBorder="1" applyAlignment="1">
      <alignment horizontal="center" vertical="center"/>
    </xf>
    <xf numFmtId="0" fontId="11" fillId="0" borderId="17" xfId="222" applyNumberFormat="1" applyFont="1" applyBorder="1" applyAlignment="1">
      <alignment horizontal="center" vertical="center"/>
    </xf>
    <xf numFmtId="0" fontId="11" fillId="0" borderId="27" xfId="222" applyFont="1" applyBorder="1" applyAlignment="1">
      <alignment vertical="center" wrapText="1"/>
    </xf>
    <xf numFmtId="0" fontId="11" fillId="0" borderId="17" xfId="222" applyFont="1" applyBorder="1" applyAlignment="1">
      <alignment vertical="center" wrapText="1"/>
    </xf>
    <xf numFmtId="0" fontId="10" fillId="0" borderId="27" xfId="222" applyNumberFormat="1" applyFont="1" applyBorder="1" applyAlignment="1">
      <alignment horizontal="left" vertical="center"/>
    </xf>
    <xf numFmtId="0" fontId="10" fillId="0" borderId="17" xfId="222" applyNumberFormat="1" applyFont="1" applyBorder="1" applyAlignment="1">
      <alignment horizontal="left" vertical="center"/>
    </xf>
    <xf numFmtId="0" fontId="10" fillId="0" borderId="10" xfId="222" applyNumberFormat="1" applyFont="1" applyBorder="1" applyAlignment="1">
      <alignment horizontal="left" vertical="center"/>
    </xf>
    <xf numFmtId="0" fontId="11" fillId="0" borderId="27" xfId="222" applyNumberFormat="1" applyFont="1" applyBorder="1" applyAlignment="1">
      <alignment vertical="center"/>
    </xf>
    <xf numFmtId="0" fontId="11" fillId="0" borderId="17" xfId="222" applyNumberFormat="1" applyFont="1" applyBorder="1" applyAlignment="1">
      <alignment vertical="center"/>
    </xf>
    <xf numFmtId="0" fontId="10" fillId="0" borderId="27" xfId="222" applyFont="1" applyBorder="1" applyAlignment="1">
      <alignment horizontal="left" vertical="center" wrapText="1"/>
    </xf>
    <xf numFmtId="0" fontId="10" fillId="0" borderId="17" xfId="222" applyFont="1" applyBorder="1" applyAlignment="1">
      <alignment horizontal="left" vertical="center" wrapText="1"/>
    </xf>
    <xf numFmtId="0" fontId="11" fillId="0" borderId="22" xfId="222" applyNumberFormat="1" applyFont="1" applyBorder="1" applyAlignment="1">
      <alignment horizontal="left" vertical="center" wrapText="1"/>
    </xf>
    <xf numFmtId="0" fontId="10" fillId="0" borderId="27" xfId="222" applyNumberFormat="1" applyFont="1" applyBorder="1" applyAlignment="1">
      <alignment vertical="center"/>
    </xf>
    <xf numFmtId="0" fontId="10" fillId="0" borderId="17" xfId="222" applyNumberFormat="1" applyFont="1" applyBorder="1" applyAlignment="1">
      <alignment vertical="center"/>
    </xf>
    <xf numFmtId="0" fontId="10" fillId="0" borderId="27" xfId="222" applyNumberFormat="1" applyFont="1" applyBorder="1" applyAlignment="1">
      <alignment horizontal="justify" vertical="center" wrapText="1"/>
    </xf>
    <xf numFmtId="0" fontId="10" fillId="0" borderId="17" xfId="222" applyNumberFormat="1" applyFont="1" applyBorder="1" applyAlignment="1">
      <alignment horizontal="justify" vertical="center" wrapText="1"/>
    </xf>
    <xf numFmtId="0" fontId="11" fillId="0" borderId="42" xfId="222" applyNumberFormat="1" applyFont="1" applyBorder="1" applyAlignment="1">
      <alignment horizontal="center" vertical="center" wrapText="1"/>
    </xf>
    <xf numFmtId="0" fontId="11" fillId="0" borderId="43" xfId="222" applyNumberFormat="1" applyFont="1" applyBorder="1" applyAlignment="1">
      <alignment horizontal="center" vertical="center" wrapText="1"/>
    </xf>
    <xf numFmtId="0" fontId="67" fillId="0" borderId="27" xfId="222" applyNumberFormat="1" applyFont="1" applyBorder="1" applyAlignment="1">
      <alignment horizontal="left" vertical="center" wrapText="1"/>
    </xf>
    <xf numFmtId="0" fontId="67" fillId="0" borderId="44" xfId="222" applyNumberFormat="1" applyFont="1" applyBorder="1" applyAlignment="1">
      <alignment horizontal="left" vertical="center" wrapText="1"/>
    </xf>
    <xf numFmtId="0" fontId="67" fillId="0" borderId="17" xfId="222" applyNumberFormat="1" applyFont="1" applyBorder="1" applyAlignment="1">
      <alignment horizontal="left" vertical="center" wrapText="1"/>
    </xf>
    <xf numFmtId="0" fontId="69" fillId="0" borderId="0" xfId="222" applyNumberFormat="1" applyFont="1" applyBorder="1" applyAlignment="1">
      <alignment horizontal="left" vertical="center" wrapText="1"/>
    </xf>
    <xf numFmtId="0" fontId="67" fillId="0" borderId="27" xfId="222" applyNumberFormat="1" applyFont="1" applyBorder="1" applyAlignment="1">
      <alignment vertical="center" wrapText="1"/>
    </xf>
    <xf numFmtId="0" fontId="67" fillId="0" borderId="17" xfId="222" applyNumberFormat="1" applyFont="1" applyBorder="1" applyAlignment="1">
      <alignment vertical="center" wrapText="1"/>
    </xf>
    <xf numFmtId="0" fontId="10" fillId="0" borderId="10" xfId="222" applyNumberFormat="1" applyFont="1" applyBorder="1" applyAlignment="1">
      <alignment vertical="center" wrapText="1"/>
    </xf>
    <xf numFmtId="0" fontId="10" fillId="0" borderId="27" xfId="222" applyFont="1" applyBorder="1" applyAlignment="1">
      <alignment vertical="center"/>
    </xf>
    <xf numFmtId="0" fontId="10" fillId="0" borderId="17" xfId="222" applyFont="1" applyBorder="1" applyAlignment="1">
      <alignment vertical="center"/>
    </xf>
    <xf numFmtId="0" fontId="11" fillId="0" borderId="27" xfId="222" applyFont="1" applyBorder="1" applyAlignment="1">
      <alignment horizontal="center" vertical="center"/>
    </xf>
    <xf numFmtId="0" fontId="11" fillId="0" borderId="17" xfId="222" applyFont="1" applyBorder="1" applyAlignment="1">
      <alignment horizontal="center" vertical="center"/>
    </xf>
    <xf numFmtId="0" fontId="67" fillId="0" borderId="10" xfId="222" applyNumberFormat="1" applyFont="1" applyBorder="1" applyAlignment="1">
      <alignment horizontal="left" vertical="center" wrapText="1"/>
    </xf>
    <xf numFmtId="0" fontId="11" fillId="0" borderId="45" xfId="222" applyFont="1" applyBorder="1" applyAlignment="1">
      <alignment horizontal="left" vertical="center" wrapText="1"/>
    </xf>
    <xf numFmtId="0" fontId="11" fillId="0" borderId="46" xfId="222" applyFont="1" applyBorder="1" applyAlignment="1">
      <alignment horizontal="left" vertical="center" wrapText="1"/>
    </xf>
    <xf numFmtId="0" fontId="11" fillId="0" borderId="10" xfId="222" applyNumberFormat="1" applyFont="1" applyBorder="1" applyAlignment="1">
      <alignment horizontal="center" vertical="center"/>
    </xf>
    <xf numFmtId="0" fontId="10" fillId="0" borderId="10" xfId="222" applyNumberFormat="1" applyFont="1" applyBorder="1" applyAlignment="1">
      <alignment horizontal="left" vertical="center" wrapText="1"/>
    </xf>
    <xf numFmtId="0" fontId="11" fillId="0" borderId="27" xfId="222" applyFont="1" applyBorder="1" applyAlignment="1">
      <alignment horizontal="left" vertical="center" wrapText="1"/>
    </xf>
    <xf numFmtId="0" fontId="11" fillId="0" borderId="17" xfId="222" applyFont="1" applyBorder="1" applyAlignment="1">
      <alignment horizontal="left" vertical="center" wrapText="1"/>
    </xf>
    <xf numFmtId="0" fontId="10" fillId="0" borderId="27" xfId="222" applyNumberFormat="1" applyFont="1" applyBorder="1" applyAlignment="1">
      <alignment horizontal="left" vertical="center" wrapText="1" indent="1"/>
    </xf>
    <xf numFmtId="0" fontId="10" fillId="0" borderId="17" xfId="222" applyNumberFormat="1" applyFont="1" applyBorder="1" applyAlignment="1">
      <alignment horizontal="left" vertical="center" wrapText="1" indent="1"/>
    </xf>
    <xf numFmtId="0" fontId="10" fillId="0" borderId="10" xfId="222" applyNumberFormat="1" applyFont="1" applyBorder="1" applyAlignment="1">
      <alignment horizontal="left" vertical="center" wrapText="1" indent="1"/>
    </xf>
    <xf numFmtId="0" fontId="11" fillId="0" borderId="10" xfId="222" applyNumberFormat="1" applyFont="1" applyBorder="1" applyAlignment="1">
      <alignment horizontal="center" vertical="center" wrapText="1"/>
    </xf>
    <xf numFmtId="0" fontId="10" fillId="0" borderId="45" xfId="222" applyFont="1" applyBorder="1" applyAlignment="1">
      <alignment horizontal="left" vertical="center" wrapText="1"/>
    </xf>
    <xf numFmtId="0" fontId="10" fillId="0" borderId="46" xfId="222" applyFont="1" applyBorder="1" applyAlignment="1">
      <alignment horizontal="left" vertical="center" wrapText="1"/>
    </xf>
    <xf numFmtId="0" fontId="11" fillId="0" borderId="10" xfId="222" applyFont="1" applyBorder="1" applyAlignment="1">
      <alignment horizontal="center" vertical="center" wrapText="1"/>
    </xf>
    <xf numFmtId="0" fontId="11" fillId="0" borderId="10" xfId="222" applyNumberFormat="1" applyFont="1" applyBorder="1" applyAlignment="1">
      <alignment vertical="center" wrapText="1"/>
    </xf>
    <xf numFmtId="0" fontId="11" fillId="0" borderId="10" xfId="222" applyNumberFormat="1" applyFont="1" applyBorder="1" applyAlignment="1">
      <alignment horizontal="left" vertical="center" wrapText="1" indent="1"/>
    </xf>
    <xf numFmtId="0" fontId="10" fillId="0" borderId="10" xfId="222" applyFont="1" applyBorder="1" applyAlignment="1">
      <alignment horizontal="left" vertical="center" wrapText="1"/>
    </xf>
    <xf numFmtId="0" fontId="11" fillId="0" borderId="45" xfId="222" applyFont="1" applyBorder="1" applyAlignment="1">
      <alignment horizontal="justify" vertical="center"/>
    </xf>
    <xf numFmtId="0" fontId="11" fillId="0" borderId="46" xfId="222" applyFont="1" applyBorder="1" applyAlignment="1">
      <alignment horizontal="justify" vertical="center"/>
    </xf>
    <xf numFmtId="0" fontId="10" fillId="0" borderId="17" xfId="222" quotePrefix="1" applyNumberFormat="1" applyFont="1" applyBorder="1" applyAlignment="1">
      <alignment horizontal="left" vertical="center" wrapText="1"/>
    </xf>
    <xf numFmtId="0" fontId="8" fillId="0" borderId="0" xfId="222" applyFont="1" applyAlignment="1">
      <alignment horizontal="center"/>
    </xf>
    <xf numFmtId="0" fontId="11" fillId="0" borderId="47" xfId="222" applyNumberFormat="1" applyFont="1" applyBorder="1" applyAlignment="1">
      <alignment horizontal="center" vertical="center" wrapText="1"/>
    </xf>
    <xf numFmtId="0" fontId="11" fillId="0" borderId="32" xfId="222" applyNumberFormat="1" applyFont="1" applyBorder="1" applyAlignment="1">
      <alignment horizontal="center" vertical="center" wrapText="1"/>
    </xf>
    <xf numFmtId="0" fontId="42" fillId="0" borderId="0" xfId="222" applyFont="1" applyAlignment="1">
      <alignment horizontal="center"/>
    </xf>
    <xf numFmtId="0" fontId="11" fillId="0" borderId="14" xfId="210" applyFont="1" applyBorder="1" applyAlignment="1">
      <alignment vertical="center" wrapText="1"/>
    </xf>
    <xf numFmtId="0" fontId="11" fillId="0" borderId="10" xfId="210" applyFont="1" applyBorder="1" applyAlignment="1">
      <alignment vertical="center" wrapText="1"/>
    </xf>
    <xf numFmtId="0" fontId="10" fillId="0" borderId="27" xfId="210" applyNumberFormat="1" applyFont="1" applyBorder="1" applyAlignment="1">
      <alignment horizontal="left" vertical="center" wrapText="1"/>
    </xf>
    <xf numFmtId="0" fontId="10" fillId="0" borderId="17" xfId="210" quotePrefix="1" applyNumberFormat="1" applyFont="1" applyBorder="1" applyAlignment="1">
      <alignment horizontal="left" vertical="center" wrapText="1"/>
    </xf>
    <xf numFmtId="0" fontId="11" fillId="0" borderId="39" xfId="210" applyNumberFormat="1" applyFont="1" applyFill="1" applyBorder="1" applyAlignment="1">
      <alignment horizontal="center" vertical="center"/>
    </xf>
    <xf numFmtId="0" fontId="11" fillId="0" borderId="40" xfId="210" applyNumberFormat="1" applyFont="1" applyFill="1" applyBorder="1" applyAlignment="1">
      <alignment horizontal="center" vertical="center"/>
    </xf>
    <xf numFmtId="0" fontId="11" fillId="0" borderId="48" xfId="210" applyNumberFormat="1" applyFont="1" applyFill="1" applyBorder="1" applyAlignment="1">
      <alignment horizontal="center" vertical="center"/>
    </xf>
    <xf numFmtId="0" fontId="11" fillId="0" borderId="49" xfId="210" applyNumberFormat="1" applyFont="1" applyFill="1" applyBorder="1" applyAlignment="1">
      <alignment horizontal="center" vertical="center"/>
    </xf>
    <xf numFmtId="0" fontId="11" fillId="0" borderId="29" xfId="210" applyNumberFormat="1" applyFont="1" applyFill="1" applyBorder="1" applyAlignment="1">
      <alignment horizontal="center" vertical="center"/>
    </xf>
    <xf numFmtId="0" fontId="11" fillId="0" borderId="30" xfId="210" applyNumberFormat="1" applyFont="1" applyFill="1" applyBorder="1" applyAlignment="1">
      <alignment horizontal="center" vertical="center"/>
    </xf>
    <xf numFmtId="0" fontId="11" fillId="0" borderId="25" xfId="210" applyNumberFormat="1" applyFont="1" applyBorder="1" applyAlignment="1">
      <alignment horizontal="center"/>
    </xf>
    <xf numFmtId="0" fontId="8" fillId="0" borderId="12" xfId="210" applyNumberFormat="1" applyFont="1" applyBorder="1" applyAlignment="1">
      <alignment horizontal="center"/>
    </xf>
    <xf numFmtId="0" fontId="8" fillId="0" borderId="13" xfId="210" applyNumberFormat="1" applyFont="1" applyBorder="1" applyAlignment="1">
      <alignment horizontal="center"/>
    </xf>
    <xf numFmtId="0" fontId="10" fillId="0" borderId="27" xfId="210" applyFont="1" applyBorder="1" applyAlignment="1">
      <alignment horizontal="left" vertical="center" wrapText="1"/>
    </xf>
    <xf numFmtId="0" fontId="10" fillId="0" borderId="17" xfId="210" applyFont="1" applyBorder="1" applyAlignment="1">
      <alignment horizontal="left" vertical="center" wrapText="1"/>
    </xf>
    <xf numFmtId="0" fontId="71" fillId="0" borderId="10" xfId="210" applyFont="1" applyBorder="1" applyAlignment="1">
      <alignment vertical="center" wrapText="1"/>
    </xf>
    <xf numFmtId="0" fontId="10" fillId="0" borderId="10" xfId="210" applyNumberFormat="1" applyFont="1" applyBorder="1" applyAlignment="1">
      <alignment vertical="center" wrapText="1"/>
    </xf>
    <xf numFmtId="0" fontId="3" fillId="0" borderId="10" xfId="210" applyFont="1" applyBorder="1" applyAlignment="1">
      <alignment vertical="center" wrapText="1"/>
    </xf>
    <xf numFmtId="0" fontId="11" fillId="0" borderId="10" xfId="210" applyNumberFormat="1" applyFont="1" applyBorder="1" applyAlignment="1">
      <alignment horizontal="center" vertical="center" wrapText="1"/>
    </xf>
    <xf numFmtId="0" fontId="9" fillId="0" borderId="10" xfId="210" applyFont="1" applyBorder="1" applyAlignment="1">
      <alignment horizontal="center" vertical="center" wrapText="1"/>
    </xf>
    <xf numFmtId="0" fontId="11" fillId="0" borderId="27" xfId="210" applyFont="1" applyBorder="1" applyAlignment="1">
      <alignment horizontal="left" vertical="center" wrapText="1"/>
    </xf>
    <xf numFmtId="0" fontId="11" fillId="0" borderId="17" xfId="210" applyFont="1" applyBorder="1" applyAlignment="1">
      <alignment horizontal="left" vertical="center" wrapText="1"/>
    </xf>
    <xf numFmtId="0" fontId="67" fillId="0" borderId="27" xfId="210" applyFont="1" applyBorder="1" applyAlignment="1">
      <alignment horizontal="left" vertical="center" wrapText="1"/>
    </xf>
    <xf numFmtId="0" fontId="67" fillId="0" borderId="17" xfId="210" applyFont="1" applyBorder="1" applyAlignment="1">
      <alignment horizontal="left" vertical="center" wrapText="1"/>
    </xf>
    <xf numFmtId="0" fontId="10" fillId="0" borderId="10" xfId="210" applyFont="1" applyBorder="1" applyAlignment="1">
      <alignment horizontal="left" vertical="center" wrapText="1" indent="2"/>
    </xf>
    <xf numFmtId="0" fontId="11" fillId="0" borderId="10" xfId="210" applyFont="1" applyBorder="1" applyAlignment="1">
      <alignment horizontal="left" vertical="center" wrapText="1" indent="2"/>
    </xf>
    <xf numFmtId="0" fontId="10" fillId="0" borderId="10" xfId="210" applyNumberFormat="1" applyFont="1" applyBorder="1" applyAlignment="1">
      <alignment horizontal="left" vertical="center" wrapText="1" indent="2"/>
    </xf>
    <xf numFmtId="0" fontId="3" fillId="0" borderId="10" xfId="210" applyFont="1" applyBorder="1" applyAlignment="1">
      <alignment horizontal="left" vertical="center" wrapText="1" indent="2"/>
    </xf>
    <xf numFmtId="0" fontId="11" fillId="0" borderId="10" xfId="210" applyNumberFormat="1" applyFont="1" applyBorder="1" applyAlignment="1">
      <alignment horizontal="left" vertical="center" wrapText="1"/>
    </xf>
    <xf numFmtId="0" fontId="9" fillId="0" borderId="10" xfId="210" applyFont="1" applyBorder="1" applyAlignment="1">
      <alignment horizontal="left" vertical="center" wrapText="1"/>
    </xf>
    <xf numFmtId="0" fontId="10" fillId="0" borderId="27" xfId="210" applyNumberFormat="1" applyFont="1" applyBorder="1" applyAlignment="1">
      <alignment vertical="center" wrapText="1"/>
    </xf>
    <xf numFmtId="0" fontId="10" fillId="0" borderId="17" xfId="210" applyNumberFormat="1" applyFont="1" applyBorder="1" applyAlignment="1">
      <alignment vertical="center" wrapText="1"/>
    </xf>
    <xf numFmtId="0" fontId="11" fillId="0" borderId="27" xfId="210" applyNumberFormat="1" applyFont="1" applyBorder="1" applyAlignment="1">
      <alignment vertical="center" wrapText="1"/>
    </xf>
    <xf numFmtId="0" fontId="11" fillId="0" borderId="17" xfId="210" applyNumberFormat="1" applyFont="1" applyBorder="1" applyAlignment="1">
      <alignment vertical="center" wrapText="1"/>
    </xf>
    <xf numFmtId="0" fontId="11" fillId="0" borderId="27" xfId="210" applyNumberFormat="1" applyFont="1" applyBorder="1" applyAlignment="1">
      <alignment horizontal="left" vertical="center" wrapText="1"/>
    </xf>
    <xf numFmtId="0" fontId="11" fillId="0" borderId="17" xfId="210" applyNumberFormat="1" applyFont="1" applyBorder="1" applyAlignment="1">
      <alignment horizontal="left" vertical="center" wrapText="1"/>
    </xf>
    <xf numFmtId="0" fontId="10" fillId="0" borderId="17" xfId="210" applyNumberFormat="1" applyFont="1" applyBorder="1" applyAlignment="1">
      <alignment horizontal="left" vertical="center" wrapText="1"/>
    </xf>
    <xf numFmtId="0" fontId="75" fillId="0" borderId="0" xfId="210" applyFont="1" applyAlignment="1">
      <alignment horizontal="center"/>
    </xf>
    <xf numFmtId="0" fontId="10" fillId="0" borderId="27" xfId="210" quotePrefix="1" applyNumberFormat="1" applyFont="1" applyBorder="1" applyAlignment="1">
      <alignment horizontal="center" vertical="center" wrapText="1"/>
    </xf>
    <xf numFmtId="0" fontId="10" fillId="0" borderId="17" xfId="210" quotePrefix="1" applyNumberFormat="1" applyFont="1" applyBorder="1" applyAlignment="1">
      <alignment horizontal="center" vertical="center" wrapText="1"/>
    </xf>
    <xf numFmtId="0" fontId="10" fillId="0" borderId="10" xfId="210" applyFont="1" applyBorder="1" applyAlignment="1">
      <alignment vertical="center" wrapText="1"/>
    </xf>
    <xf numFmtId="0" fontId="11" fillId="0" borderId="47" xfId="210" applyFont="1" applyBorder="1" applyAlignment="1">
      <alignment horizontal="center" vertical="center" wrapText="1"/>
    </xf>
    <xf numFmtId="0" fontId="11" fillId="0" borderId="32" xfId="210" applyFont="1" applyBorder="1" applyAlignment="1">
      <alignment horizontal="center" vertical="center" wrapText="1"/>
    </xf>
    <xf numFmtId="0" fontId="42" fillId="0" borderId="50" xfId="210" applyNumberFormat="1" applyFont="1" applyBorder="1" applyAlignment="1">
      <alignment horizontal="center"/>
    </xf>
    <xf numFmtId="0" fontId="4" fillId="0" borderId="0" xfId="222" applyNumberFormat="1" applyFont="1" applyAlignment="1">
      <alignment horizontal="left" wrapText="1"/>
    </xf>
    <xf numFmtId="0" fontId="6" fillId="0" borderId="0" xfId="222" applyFont="1" applyAlignment="1">
      <alignment horizontal="left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4" fillId="0" borderId="13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59" fillId="0" borderId="0" xfId="0" applyFont="1" applyFill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left"/>
    </xf>
    <xf numFmtId="0" fontId="44" fillId="0" borderId="0" xfId="0" applyFont="1" applyFill="1" applyAlignment="1">
      <alignment horizontal="left"/>
    </xf>
    <xf numFmtId="0" fontId="78" fillId="0" borderId="0" xfId="210" applyNumberFormat="1" applyFont="1" applyAlignment="1">
      <alignment horizontal="center"/>
    </xf>
    <xf numFmtId="0" fontId="8" fillId="0" borderId="0" xfId="210" applyNumberFormat="1" applyFont="1" applyAlignment="1">
      <alignment horizontal="center"/>
    </xf>
    <xf numFmtId="0" fontId="42" fillId="0" borderId="0" xfId="210" applyNumberFormat="1" applyFont="1" applyAlignment="1">
      <alignment horizontal="center"/>
    </xf>
    <xf numFmtId="0" fontId="75" fillId="0" borderId="0" xfId="210" applyFont="1" applyAlignment="1">
      <alignment horizontal="left"/>
    </xf>
    <xf numFmtId="0" fontId="43" fillId="0" borderId="24" xfId="210" applyFont="1" applyBorder="1" applyAlignment="1">
      <alignment horizontal="right"/>
    </xf>
    <xf numFmtId="0" fontId="35" fillId="24" borderId="12" xfId="210" applyFont="1" applyFill="1" applyBorder="1" applyAlignment="1">
      <alignment horizontal="center" vertical="top" wrapText="1"/>
    </xf>
    <xf numFmtId="0" fontId="35" fillId="24" borderId="31" xfId="210" applyFont="1" applyFill="1" applyBorder="1" applyAlignment="1">
      <alignment horizontal="center" vertical="top" wrapText="1"/>
    </xf>
    <xf numFmtId="0" fontId="35" fillId="24" borderId="13" xfId="210" applyFont="1" applyFill="1" applyBorder="1" applyAlignment="1">
      <alignment horizontal="center" vertical="top" wrapText="1"/>
    </xf>
    <xf numFmtId="0" fontId="35" fillId="24" borderId="12" xfId="210" applyNumberFormat="1" applyFont="1" applyFill="1" applyBorder="1" applyAlignment="1">
      <alignment horizontal="center" vertical="top" wrapText="1"/>
    </xf>
    <xf numFmtId="0" fontId="77" fillId="24" borderId="31" xfId="210" applyFont="1" applyFill="1" applyBorder="1" applyAlignment="1">
      <alignment horizontal="center" vertical="top" wrapText="1"/>
    </xf>
    <xf numFmtId="0" fontId="77" fillId="24" borderId="13" xfId="210" applyFont="1" applyFill="1" applyBorder="1" applyAlignment="1">
      <alignment horizontal="center" vertical="top" wrapText="1"/>
    </xf>
  </cellXfs>
  <cellStyles count="530">
    <cellStyle name="20% - Accent1" xfId="1" builtinId="30" customBuiltin="1"/>
    <cellStyle name="20% - Accent1 2" xfId="2"/>
    <cellStyle name="20% - Accent1 3" xfId="3"/>
    <cellStyle name="20% - Accent1 4" xfId="4"/>
    <cellStyle name="20% - Accent1 5" xfId="5"/>
    <cellStyle name="20% - Accent2" xfId="6" builtinId="34" customBuiltin="1"/>
    <cellStyle name="20% - Accent2 2" xfId="7"/>
    <cellStyle name="20% - Accent2 3" xfId="8"/>
    <cellStyle name="20% - Accent2 4" xfId="9"/>
    <cellStyle name="20% - Accent2 5" xfId="10"/>
    <cellStyle name="20% - Accent3" xfId="11" builtinId="38" customBuiltin="1"/>
    <cellStyle name="20% - Accent3 2" xfId="12"/>
    <cellStyle name="20% - Accent3 3" xfId="13"/>
    <cellStyle name="20% - Accent3 4" xfId="14"/>
    <cellStyle name="20% - Accent3 5" xfId="15"/>
    <cellStyle name="20% - Accent4" xfId="16" builtinId="42" customBuiltin="1"/>
    <cellStyle name="20% - Accent4 2" xfId="17"/>
    <cellStyle name="20% - Accent4 3" xfId="18"/>
    <cellStyle name="20% - Accent4 4" xfId="19"/>
    <cellStyle name="20% - Accent4 5" xfId="20"/>
    <cellStyle name="20% - Accent5" xfId="21" builtinId="46" customBuiltin="1"/>
    <cellStyle name="20% - Accent5 2" xfId="22"/>
    <cellStyle name="20% - Accent5 3" xfId="23"/>
    <cellStyle name="20% - Accent5 4" xfId="24"/>
    <cellStyle name="20% - Accent5 5" xfId="25"/>
    <cellStyle name="20% - Accent6" xfId="26" builtinId="50" customBuiltin="1"/>
    <cellStyle name="20% - Accent6 2" xfId="27"/>
    <cellStyle name="20% - Accent6 3" xfId="28"/>
    <cellStyle name="20% - Accent6 4" xfId="29"/>
    <cellStyle name="20% - Accent6 5" xfId="30"/>
    <cellStyle name="40% - Accent1" xfId="31" builtinId="31" customBuiltin="1"/>
    <cellStyle name="40% - Accent1 2" xfId="32"/>
    <cellStyle name="40% - Accent1 3" xfId="33"/>
    <cellStyle name="40% - Accent1 4" xfId="34"/>
    <cellStyle name="40% - Accent1 5" xfId="35"/>
    <cellStyle name="40% - Accent2" xfId="36" builtinId="35" customBuiltin="1"/>
    <cellStyle name="40% - Accent2 2" xfId="37"/>
    <cellStyle name="40% - Accent2 3" xfId="38"/>
    <cellStyle name="40% - Accent2 4" xfId="39"/>
    <cellStyle name="40% - Accent2 5" xfId="40"/>
    <cellStyle name="40% - Accent3" xfId="41" builtinId="39" customBuiltin="1"/>
    <cellStyle name="40% - Accent3 2" xfId="42"/>
    <cellStyle name="40% - Accent3 3" xfId="43"/>
    <cellStyle name="40% - Accent3 4" xfId="44"/>
    <cellStyle name="40% - Accent3 5" xfId="45"/>
    <cellStyle name="40% - Accent4" xfId="46" builtinId="43" customBuiltin="1"/>
    <cellStyle name="40% - Accent4 2" xfId="47"/>
    <cellStyle name="40% - Accent4 3" xfId="48"/>
    <cellStyle name="40% - Accent4 4" xfId="49"/>
    <cellStyle name="40% - Accent4 5" xfId="50"/>
    <cellStyle name="40% - Accent5" xfId="51" builtinId="47" customBuiltin="1"/>
    <cellStyle name="40% - Accent5 2" xfId="52"/>
    <cellStyle name="40% - Accent5 3" xfId="53"/>
    <cellStyle name="40% - Accent5 4" xfId="54"/>
    <cellStyle name="40% - Accent5 5" xfId="55"/>
    <cellStyle name="40% - Accent6" xfId="56" builtinId="51" customBuiltin="1"/>
    <cellStyle name="40% - Accent6 2" xfId="57"/>
    <cellStyle name="40% - Accent6 3" xfId="58"/>
    <cellStyle name="40% - Accent6 4" xfId="59"/>
    <cellStyle name="40% - Accent6 5" xfId="60"/>
    <cellStyle name="60% - Accent1" xfId="61" builtinId="32" customBuiltin="1"/>
    <cellStyle name="60% - Accent1 2" xfId="62"/>
    <cellStyle name="60% - Accent1 3" xfId="63"/>
    <cellStyle name="60% - Accent1 4" xfId="64"/>
    <cellStyle name="60% - Accent1 5" xfId="65"/>
    <cellStyle name="60% - Accent2" xfId="66" builtinId="36" customBuiltin="1"/>
    <cellStyle name="60% - Accent2 2" xfId="67"/>
    <cellStyle name="60% - Accent2 3" xfId="68"/>
    <cellStyle name="60% - Accent2 4" xfId="69"/>
    <cellStyle name="60% - Accent2 5" xfId="70"/>
    <cellStyle name="60% - Accent3" xfId="71" builtinId="40" customBuiltin="1"/>
    <cellStyle name="60% - Accent3 2" xfId="72"/>
    <cellStyle name="60% - Accent3 3" xfId="73"/>
    <cellStyle name="60% - Accent3 4" xfId="74"/>
    <cellStyle name="60% - Accent3 5" xfId="75"/>
    <cellStyle name="60% - Accent4" xfId="76" builtinId="44" customBuiltin="1"/>
    <cellStyle name="60% - Accent4 2" xfId="77"/>
    <cellStyle name="60% - Accent4 3" xfId="78"/>
    <cellStyle name="60% - Accent4 4" xfId="79"/>
    <cellStyle name="60% - Accent4 5" xfId="80"/>
    <cellStyle name="60% - Accent5" xfId="81" builtinId="48" customBuiltin="1"/>
    <cellStyle name="60% - Accent5 2" xfId="82"/>
    <cellStyle name="60% - Accent5 3" xfId="83"/>
    <cellStyle name="60% - Accent5 4" xfId="84"/>
    <cellStyle name="60% - Accent5 5" xfId="85"/>
    <cellStyle name="60% - Accent6" xfId="86" builtinId="52" customBuiltin="1"/>
    <cellStyle name="60% - Accent6 2" xfId="87"/>
    <cellStyle name="60% - Accent6 3" xfId="88"/>
    <cellStyle name="60% - Accent6 4" xfId="89"/>
    <cellStyle name="60% - Accent6 5" xfId="90"/>
    <cellStyle name="Accent1" xfId="91" builtinId="29" customBuiltin="1"/>
    <cellStyle name="Accent1 2" xfId="92"/>
    <cellStyle name="Accent1 3" xfId="93"/>
    <cellStyle name="Accent1 4" xfId="94"/>
    <cellStyle name="Accent1 5" xfId="95"/>
    <cellStyle name="Accent2" xfId="96" builtinId="33" customBuiltin="1"/>
    <cellStyle name="Accent2 2" xfId="97"/>
    <cellStyle name="Accent2 3" xfId="98"/>
    <cellStyle name="Accent2 4" xfId="99"/>
    <cellStyle name="Accent2 5" xfId="100"/>
    <cellStyle name="Accent3" xfId="101" builtinId="37" customBuiltin="1"/>
    <cellStyle name="Accent3 2" xfId="102"/>
    <cellStyle name="Accent3 3" xfId="103"/>
    <cellStyle name="Accent3 4" xfId="104"/>
    <cellStyle name="Accent3 5" xfId="105"/>
    <cellStyle name="Accent4" xfId="106" builtinId="41" customBuiltin="1"/>
    <cellStyle name="Accent4 2" xfId="107"/>
    <cellStyle name="Accent4 3" xfId="108"/>
    <cellStyle name="Accent4 4" xfId="109"/>
    <cellStyle name="Accent4 5" xfId="110"/>
    <cellStyle name="Accent5" xfId="111" builtinId="45" customBuiltin="1"/>
    <cellStyle name="Accent5 2" xfId="112"/>
    <cellStyle name="Accent5 3" xfId="113"/>
    <cellStyle name="Accent5 4" xfId="114"/>
    <cellStyle name="Accent5 5" xfId="115"/>
    <cellStyle name="Accent6" xfId="116" builtinId="49" customBuiltin="1"/>
    <cellStyle name="Accent6 2" xfId="117"/>
    <cellStyle name="Accent6 3" xfId="118"/>
    <cellStyle name="Accent6 4" xfId="119"/>
    <cellStyle name="Accent6 5" xfId="120"/>
    <cellStyle name="Bad" xfId="121" builtinId="27" customBuiltin="1"/>
    <cellStyle name="Bad 2" xfId="122"/>
    <cellStyle name="Bad 3" xfId="123"/>
    <cellStyle name="Bad 4" xfId="124"/>
    <cellStyle name="Bad 5" xfId="125"/>
    <cellStyle name="Calculation" xfId="126" builtinId="22" customBuiltin="1"/>
    <cellStyle name="Calculation 2" xfId="127"/>
    <cellStyle name="Calculation 3" xfId="128"/>
    <cellStyle name="Calculation 4" xfId="129"/>
    <cellStyle name="Calculation 5" xfId="130"/>
    <cellStyle name="Check Cell" xfId="131" builtinId="23" customBuiltin="1"/>
    <cellStyle name="Check Cell 2" xfId="132"/>
    <cellStyle name="Check Cell 3" xfId="133"/>
    <cellStyle name="Check Cell 4" xfId="134"/>
    <cellStyle name="Check Cell 5" xfId="135"/>
    <cellStyle name="Comma" xfId="136" builtinId="3"/>
    <cellStyle name="Comma 2" xfId="137"/>
    <cellStyle name="Comma 2 2" xfId="138"/>
    <cellStyle name="Comma 2 2 2" xfId="139"/>
    <cellStyle name="Comma 2 2 3" xfId="140"/>
    <cellStyle name="Comma 2 2 4" xfId="141"/>
    <cellStyle name="Comma 2 2 5" xfId="142"/>
    <cellStyle name="Comma 2 2 6" xfId="143"/>
    <cellStyle name="Comma 2 2 7" xfId="144"/>
    <cellStyle name="Comma 2 3" xfId="145"/>
    <cellStyle name="Comma 2 4" xfId="146"/>
    <cellStyle name="Comma 2 5" xfId="147"/>
    <cellStyle name="Comma 3" xfId="148"/>
    <cellStyle name="Comma 3 2" xfId="149"/>
    <cellStyle name="Comma 3 2 2" xfId="150"/>
    <cellStyle name="Comma 3 2 3" xfId="151"/>
    <cellStyle name="Comma 3 2 4" xfId="152"/>
    <cellStyle name="Comma 3 2 5" xfId="153"/>
    <cellStyle name="Comma 3 2 6" xfId="154"/>
    <cellStyle name="Comma 3 2 7" xfId="155"/>
    <cellStyle name="Comma 3 3" xfId="156"/>
    <cellStyle name="Comma 3 4" xfId="157"/>
    <cellStyle name="Comma 3 5" xfId="158"/>
    <cellStyle name="Comma 3 6" xfId="159"/>
    <cellStyle name="Comma 3 7" xfId="160"/>
    <cellStyle name="Comma 3 8" xfId="161"/>
    <cellStyle name="Comma 4" xfId="162"/>
    <cellStyle name="Comma 6" xfId="163"/>
    <cellStyle name="Explanatory Text" xfId="164" builtinId="53" customBuiltin="1"/>
    <cellStyle name="Explanatory Text 2" xfId="165"/>
    <cellStyle name="Explanatory Text 3" xfId="166"/>
    <cellStyle name="Explanatory Text 4" xfId="167"/>
    <cellStyle name="Explanatory Text 5" xfId="168"/>
    <cellStyle name="Good" xfId="169" builtinId="26" customBuiltin="1"/>
    <cellStyle name="Good 2" xfId="170"/>
    <cellStyle name="Good 3" xfId="171"/>
    <cellStyle name="Good 4" xfId="172"/>
    <cellStyle name="Good 5" xfId="173"/>
    <cellStyle name="Heading 1" xfId="174" builtinId="16" customBuiltin="1"/>
    <cellStyle name="Heading 1 2" xfId="175"/>
    <cellStyle name="Heading 1 3" xfId="176"/>
    <cellStyle name="Heading 1 4" xfId="177"/>
    <cellStyle name="Heading 1 5" xfId="178"/>
    <cellStyle name="Heading 2" xfId="179" builtinId="17" customBuiltin="1"/>
    <cellStyle name="Heading 2 2" xfId="180"/>
    <cellStyle name="Heading 2 3" xfId="181"/>
    <cellStyle name="Heading 2 4" xfId="182"/>
    <cellStyle name="Heading 2 5" xfId="183"/>
    <cellStyle name="Heading 3" xfId="184" builtinId="18" customBuiltin="1"/>
    <cellStyle name="Heading 3 2" xfId="185"/>
    <cellStyle name="Heading 3 3" xfId="186"/>
    <cellStyle name="Heading 3 4" xfId="187"/>
    <cellStyle name="Heading 3 5" xfId="188"/>
    <cellStyle name="Heading 4" xfId="189" builtinId="19" customBuiltin="1"/>
    <cellStyle name="Heading 4 2" xfId="190"/>
    <cellStyle name="Heading 4 3" xfId="191"/>
    <cellStyle name="Heading 4 4" xfId="192"/>
    <cellStyle name="Heading 4 5" xfId="193"/>
    <cellStyle name="Input" xfId="194" builtinId="20" customBuiltin="1"/>
    <cellStyle name="Input 2" xfId="195"/>
    <cellStyle name="Input 3" xfId="196"/>
    <cellStyle name="Input 4" xfId="197"/>
    <cellStyle name="Input 5" xfId="198"/>
    <cellStyle name="Linked Cell" xfId="199" builtinId="24" customBuiltin="1"/>
    <cellStyle name="Linked Cell 2" xfId="200"/>
    <cellStyle name="Linked Cell 3" xfId="201"/>
    <cellStyle name="Linked Cell 4" xfId="202"/>
    <cellStyle name="Linked Cell 5" xfId="203"/>
    <cellStyle name="Neutral" xfId="204" builtinId="28" customBuiltin="1"/>
    <cellStyle name="Neutral 2" xfId="205"/>
    <cellStyle name="Neutral 3" xfId="206"/>
    <cellStyle name="Neutral 4" xfId="207"/>
    <cellStyle name="Neutral 5" xfId="208"/>
    <cellStyle name="Normal" xfId="0" builtinId="0"/>
    <cellStyle name="Normal 10" xfId="209"/>
    <cellStyle name="Normal 100" xfId="210"/>
    <cellStyle name="Normal 11" xfId="211"/>
    <cellStyle name="Normal 12" xfId="212"/>
    <cellStyle name="Normal 13" xfId="213"/>
    <cellStyle name="Normal 130" xfId="214"/>
    <cellStyle name="Normal 131" xfId="215"/>
    <cellStyle name="Normal 14" xfId="216"/>
    <cellStyle name="Normal 15" xfId="217"/>
    <cellStyle name="Normal 16" xfId="218"/>
    <cellStyle name="Normal 17" xfId="219"/>
    <cellStyle name="Normal 18" xfId="220"/>
    <cellStyle name="Normal 19" xfId="221"/>
    <cellStyle name="Normal 2" xfId="222"/>
    <cellStyle name="Normal 2 2" xfId="223"/>
    <cellStyle name="Normal 2 3" xfId="224"/>
    <cellStyle name="Normal 2 4" xfId="225"/>
    <cellStyle name="Normal 2 5" xfId="226"/>
    <cellStyle name="Normal 20" xfId="227"/>
    <cellStyle name="Normal 21" xfId="228"/>
    <cellStyle name="Normal 22" xfId="229"/>
    <cellStyle name="Normal 23" xfId="230"/>
    <cellStyle name="Normal 24" xfId="231"/>
    <cellStyle name="Normal 25" xfId="232"/>
    <cellStyle name="Normal 26" xfId="233"/>
    <cellStyle name="Normal 27" xfId="234"/>
    <cellStyle name="Normal 28" xfId="235"/>
    <cellStyle name="Normal 29" xfId="236"/>
    <cellStyle name="Normal 3" xfId="237"/>
    <cellStyle name="Normal 30" xfId="238"/>
    <cellStyle name="Normal 31" xfId="239"/>
    <cellStyle name="Normal 32" xfId="240"/>
    <cellStyle name="Normal 33" xfId="241"/>
    <cellStyle name="Normal 34" xfId="242"/>
    <cellStyle name="Normal 35" xfId="243"/>
    <cellStyle name="Normal 36" xfId="244"/>
    <cellStyle name="Normal 37" xfId="245"/>
    <cellStyle name="Normal 38" xfId="246"/>
    <cellStyle name="Normal 39" xfId="247"/>
    <cellStyle name="Normal 4" xfId="248"/>
    <cellStyle name="Normal 40" xfId="249"/>
    <cellStyle name="Normal 41" xfId="250"/>
    <cellStyle name="Normal 42" xfId="251"/>
    <cellStyle name="Normal 43" xfId="252"/>
    <cellStyle name="Normal 44" xfId="253"/>
    <cellStyle name="Normal 45" xfId="254"/>
    <cellStyle name="Normal 46" xfId="255"/>
    <cellStyle name="Normal 47" xfId="256"/>
    <cellStyle name="Normal 48" xfId="257"/>
    <cellStyle name="Normal 49" xfId="258"/>
    <cellStyle name="Normal 5" xfId="259"/>
    <cellStyle name="Normal 5 2" xfId="260"/>
    <cellStyle name="Normal 50" xfId="261"/>
    <cellStyle name="Normal 51" xfId="262"/>
    <cellStyle name="Normal 52" xfId="263"/>
    <cellStyle name="Normal 53" xfId="264"/>
    <cellStyle name="Normal 54" xfId="265"/>
    <cellStyle name="Normal 55" xfId="266"/>
    <cellStyle name="Normal 56" xfId="267"/>
    <cellStyle name="Normal 57" xfId="268"/>
    <cellStyle name="Normal 58" xfId="269"/>
    <cellStyle name="Normal 59" xfId="270"/>
    <cellStyle name="Normal 6" xfId="271"/>
    <cellStyle name="Normal 60" xfId="272"/>
    <cellStyle name="Normal 61 2" xfId="273"/>
    <cellStyle name="Normal 61 3" xfId="274"/>
    <cellStyle name="Normal 61 4" xfId="275"/>
    <cellStyle name="Normal 61 5" xfId="276"/>
    <cellStyle name="Normal 61 6" xfId="277"/>
    <cellStyle name="Normal 61 7" xfId="278"/>
    <cellStyle name="Normal 62 2" xfId="279"/>
    <cellStyle name="Normal 62 3" xfId="280"/>
    <cellStyle name="Normal 62 4" xfId="281"/>
    <cellStyle name="Normal 62 5" xfId="282"/>
    <cellStyle name="Normal 62 6" xfId="283"/>
    <cellStyle name="Normal 62 7" xfId="284"/>
    <cellStyle name="Normal 63 2" xfId="285"/>
    <cellStyle name="Normal 63 3" xfId="286"/>
    <cellStyle name="Normal 63 4" xfId="287"/>
    <cellStyle name="Normal 63 5" xfId="288"/>
    <cellStyle name="Normal 63 6" xfId="289"/>
    <cellStyle name="Normal 63 7" xfId="290"/>
    <cellStyle name="Normal 64 2" xfId="291"/>
    <cellStyle name="Normal 64 3" xfId="292"/>
    <cellStyle name="Normal 64 4" xfId="293"/>
    <cellStyle name="Normal 64 5" xfId="294"/>
    <cellStyle name="Normal 64 6" xfId="295"/>
    <cellStyle name="Normal 64 7" xfId="296"/>
    <cellStyle name="Normal 65 2" xfId="297"/>
    <cellStyle name="Normal 65 3" xfId="298"/>
    <cellStyle name="Normal 65 4" xfId="299"/>
    <cellStyle name="Normal 65 5" xfId="300"/>
    <cellStyle name="Normal 65 6" xfId="301"/>
    <cellStyle name="Normal 65 7" xfId="302"/>
    <cellStyle name="Normal 66 2" xfId="303"/>
    <cellStyle name="Normal 66 3" xfId="304"/>
    <cellStyle name="Normal 66 4" xfId="305"/>
    <cellStyle name="Normal 66 5" xfId="306"/>
    <cellStyle name="Normal 66 6" xfId="307"/>
    <cellStyle name="Normal 66 7" xfId="308"/>
    <cellStyle name="Normal 67 2" xfId="309"/>
    <cellStyle name="Normal 67 3" xfId="310"/>
    <cellStyle name="Normal 67 4" xfId="311"/>
    <cellStyle name="Normal 67 5" xfId="312"/>
    <cellStyle name="Normal 67 6" xfId="313"/>
    <cellStyle name="Normal 67 7" xfId="314"/>
    <cellStyle name="Normal 68 2" xfId="315"/>
    <cellStyle name="Normal 68 3" xfId="316"/>
    <cellStyle name="Normal 68 4" xfId="317"/>
    <cellStyle name="Normal 68 5" xfId="318"/>
    <cellStyle name="Normal 68 6" xfId="319"/>
    <cellStyle name="Normal 68 7" xfId="320"/>
    <cellStyle name="Normal 69 2" xfId="321"/>
    <cellStyle name="Normal 69 3" xfId="322"/>
    <cellStyle name="Normal 69 4" xfId="323"/>
    <cellStyle name="Normal 69 5" xfId="324"/>
    <cellStyle name="Normal 69 6" xfId="325"/>
    <cellStyle name="Normal 69 7" xfId="326"/>
    <cellStyle name="Normal 7" xfId="327"/>
    <cellStyle name="Normal 70 2" xfId="328"/>
    <cellStyle name="Normal 70 3" xfId="329"/>
    <cellStyle name="Normal 70 4" xfId="330"/>
    <cellStyle name="Normal 70 5" xfId="331"/>
    <cellStyle name="Normal 70 6" xfId="332"/>
    <cellStyle name="Normal 70 7" xfId="333"/>
    <cellStyle name="Normal 71 2" xfId="334"/>
    <cellStyle name="Normal 71 3" xfId="335"/>
    <cellStyle name="Normal 71 4" xfId="336"/>
    <cellStyle name="Normal 71 5" xfId="337"/>
    <cellStyle name="Normal 71 6" xfId="338"/>
    <cellStyle name="Normal 71 7" xfId="339"/>
    <cellStyle name="Normal 72 2" xfId="340"/>
    <cellStyle name="Normal 72 3" xfId="341"/>
    <cellStyle name="Normal 72 4" xfId="342"/>
    <cellStyle name="Normal 72 5" xfId="343"/>
    <cellStyle name="Normal 72 6" xfId="344"/>
    <cellStyle name="Normal 72 7" xfId="345"/>
    <cellStyle name="Normal 73 2" xfId="346"/>
    <cellStyle name="Normal 73 3" xfId="347"/>
    <cellStyle name="Normal 73 4" xfId="348"/>
    <cellStyle name="Normal 73 5" xfId="349"/>
    <cellStyle name="Normal 73 6" xfId="350"/>
    <cellStyle name="Normal 73 7" xfId="351"/>
    <cellStyle name="Normal 74 2" xfId="352"/>
    <cellStyle name="Normal 74 3" xfId="353"/>
    <cellStyle name="Normal 74 4" xfId="354"/>
    <cellStyle name="Normal 74 5" xfId="355"/>
    <cellStyle name="Normal 74 6" xfId="356"/>
    <cellStyle name="Normal 74 7" xfId="357"/>
    <cellStyle name="Normal 75 2" xfId="358"/>
    <cellStyle name="Normal 75 3" xfId="359"/>
    <cellStyle name="Normal 75 4" xfId="360"/>
    <cellStyle name="Normal 75 5" xfId="361"/>
    <cellStyle name="Normal 75 6" xfId="362"/>
    <cellStyle name="Normal 75 7" xfId="363"/>
    <cellStyle name="Normal 76 2" xfId="364"/>
    <cellStyle name="Normal 76 3" xfId="365"/>
    <cellStyle name="Normal 76 4" xfId="366"/>
    <cellStyle name="Normal 76 5" xfId="367"/>
    <cellStyle name="Normal 76 6" xfId="368"/>
    <cellStyle name="Normal 76 7" xfId="369"/>
    <cellStyle name="Normal 77 2" xfId="370"/>
    <cellStyle name="Normal 77 3" xfId="371"/>
    <cellStyle name="Normal 77 4" xfId="372"/>
    <cellStyle name="Normal 77 5" xfId="373"/>
    <cellStyle name="Normal 77 6" xfId="374"/>
    <cellStyle name="Normal 77 7" xfId="375"/>
    <cellStyle name="Normal 78 2" xfId="376"/>
    <cellStyle name="Normal 78 3" xfId="377"/>
    <cellStyle name="Normal 78 4" xfId="378"/>
    <cellStyle name="Normal 78 5" xfId="379"/>
    <cellStyle name="Normal 78 6" xfId="380"/>
    <cellStyle name="Normal 78 7" xfId="381"/>
    <cellStyle name="Normal 79 2" xfId="382"/>
    <cellStyle name="Normal 79 3" xfId="383"/>
    <cellStyle name="Normal 79 4" xfId="384"/>
    <cellStyle name="Normal 79 5" xfId="385"/>
    <cellStyle name="Normal 79 6" xfId="386"/>
    <cellStyle name="Normal 79 7" xfId="387"/>
    <cellStyle name="Normal 8" xfId="388"/>
    <cellStyle name="Normal 80 2" xfId="389"/>
    <cellStyle name="Normal 80 3" xfId="390"/>
    <cellStyle name="Normal 80 4" xfId="391"/>
    <cellStyle name="Normal 80 5" xfId="392"/>
    <cellStyle name="Normal 80 6" xfId="393"/>
    <cellStyle name="Normal 80 7" xfId="394"/>
    <cellStyle name="Normal 81 2" xfId="395"/>
    <cellStyle name="Normal 81 3" xfId="396"/>
    <cellStyle name="Normal 81 4" xfId="397"/>
    <cellStyle name="Normal 81 5" xfId="398"/>
    <cellStyle name="Normal 81 6" xfId="399"/>
    <cellStyle name="Normal 81 7" xfId="400"/>
    <cellStyle name="Normal 82 2" xfId="401"/>
    <cellStyle name="Normal 82 3" xfId="402"/>
    <cellStyle name="Normal 82 4" xfId="403"/>
    <cellStyle name="Normal 82 5" xfId="404"/>
    <cellStyle name="Normal 82 6" xfId="405"/>
    <cellStyle name="Normal 82 7" xfId="406"/>
    <cellStyle name="Normal 83 2" xfId="407"/>
    <cellStyle name="Normal 83 3" xfId="408"/>
    <cellStyle name="Normal 83 4" xfId="409"/>
    <cellStyle name="Normal 83 5" xfId="410"/>
    <cellStyle name="Normal 83 6" xfId="411"/>
    <cellStyle name="Normal 83 7" xfId="412"/>
    <cellStyle name="Normal 84 2" xfId="413"/>
    <cellStyle name="Normal 84 3" xfId="414"/>
    <cellStyle name="Normal 84 4" xfId="415"/>
    <cellStyle name="Normal 84 5" xfId="416"/>
    <cellStyle name="Normal 84 6" xfId="417"/>
    <cellStyle name="Normal 84 7" xfId="418"/>
    <cellStyle name="Normal 85 2" xfId="419"/>
    <cellStyle name="Normal 85 3" xfId="420"/>
    <cellStyle name="Normal 85 4" xfId="421"/>
    <cellStyle name="Normal 85 5" xfId="422"/>
    <cellStyle name="Normal 85 6" xfId="423"/>
    <cellStyle name="Normal 85 7" xfId="424"/>
    <cellStyle name="Normal 86 2" xfId="425"/>
    <cellStyle name="Normal 86 3" xfId="426"/>
    <cellStyle name="Normal 86 4" xfId="427"/>
    <cellStyle name="Normal 86 5" xfId="428"/>
    <cellStyle name="Normal 86 6" xfId="429"/>
    <cellStyle name="Normal 86 7" xfId="430"/>
    <cellStyle name="Normal 87 2" xfId="431"/>
    <cellStyle name="Normal 87 3" xfId="432"/>
    <cellStyle name="Normal 87 4" xfId="433"/>
    <cellStyle name="Normal 87 5" xfId="434"/>
    <cellStyle name="Normal 87 6" xfId="435"/>
    <cellStyle name="Normal 87 7" xfId="436"/>
    <cellStyle name="Normal 88 2" xfId="437"/>
    <cellStyle name="Normal 88 3" xfId="438"/>
    <cellStyle name="Normal 88 4" xfId="439"/>
    <cellStyle name="Normal 88 5" xfId="440"/>
    <cellStyle name="Normal 88 6" xfId="441"/>
    <cellStyle name="Normal 88 7" xfId="442"/>
    <cellStyle name="Normal 89 2" xfId="443"/>
    <cellStyle name="Normal 89 3" xfId="444"/>
    <cellStyle name="Normal 89 4" xfId="445"/>
    <cellStyle name="Normal 89 5" xfId="446"/>
    <cellStyle name="Normal 89 6" xfId="447"/>
    <cellStyle name="Normal 89 7" xfId="448"/>
    <cellStyle name="Normal 9" xfId="449"/>
    <cellStyle name="Normal 90 2" xfId="450"/>
    <cellStyle name="Normal 90 3" xfId="451"/>
    <cellStyle name="Normal 90 4" xfId="452"/>
    <cellStyle name="Normal 90 5" xfId="453"/>
    <cellStyle name="Normal 90 6" xfId="454"/>
    <cellStyle name="Normal 90 7" xfId="455"/>
    <cellStyle name="Normal 91 2" xfId="456"/>
    <cellStyle name="Normal 91 3" xfId="457"/>
    <cellStyle name="Normal 91 4" xfId="458"/>
    <cellStyle name="Normal 91 5" xfId="459"/>
    <cellStyle name="Normal 91 6" xfId="460"/>
    <cellStyle name="Normal 91 7" xfId="461"/>
    <cellStyle name="Normal 92 2" xfId="462"/>
    <cellStyle name="Normal 92 3" xfId="463"/>
    <cellStyle name="Normal 92 4" xfId="464"/>
    <cellStyle name="Normal 92 5" xfId="465"/>
    <cellStyle name="Normal 92 6" xfId="466"/>
    <cellStyle name="Normal 92 7" xfId="467"/>
    <cellStyle name="Normal 93 2" xfId="468"/>
    <cellStyle name="Normal 93 3" xfId="469"/>
    <cellStyle name="Normal 93 4" xfId="470"/>
    <cellStyle name="Normal 93 5" xfId="471"/>
    <cellStyle name="Normal 93 6" xfId="472"/>
    <cellStyle name="Normal 93 7" xfId="473"/>
    <cellStyle name="Normal 94 2" xfId="474"/>
    <cellStyle name="Normal 94 3" xfId="475"/>
    <cellStyle name="Normal 94 4" xfId="476"/>
    <cellStyle name="Normal 94 5" xfId="477"/>
    <cellStyle name="Normal 94 6" xfId="478"/>
    <cellStyle name="Normal 94 7" xfId="479"/>
    <cellStyle name="Normal 95 2" xfId="480"/>
    <cellStyle name="Normal 95 3" xfId="481"/>
    <cellStyle name="Normal 95 4" xfId="482"/>
    <cellStyle name="Normal 95 5" xfId="483"/>
    <cellStyle name="Normal 95 6" xfId="484"/>
    <cellStyle name="Normal 95 7" xfId="485"/>
    <cellStyle name="Normal 96 2" xfId="486"/>
    <cellStyle name="Normal 96 3" xfId="487"/>
    <cellStyle name="Normal 96 4" xfId="488"/>
    <cellStyle name="Normal 96 5" xfId="489"/>
    <cellStyle name="Normal 96 6" xfId="490"/>
    <cellStyle name="Normal 96 7" xfId="491"/>
    <cellStyle name="Normal 97 2" xfId="492"/>
    <cellStyle name="Normal 97 3" xfId="493"/>
    <cellStyle name="Normal 97 4" xfId="494"/>
    <cellStyle name="Normal 97 5" xfId="495"/>
    <cellStyle name="Normal 97 6" xfId="496"/>
    <cellStyle name="Normal 97 7" xfId="497"/>
    <cellStyle name="Normal 98 2" xfId="498"/>
    <cellStyle name="Normal 98 3" xfId="499"/>
    <cellStyle name="Normal 98 4" xfId="500"/>
    <cellStyle name="Normal 98 5" xfId="501"/>
    <cellStyle name="Normal 98 6" xfId="502"/>
    <cellStyle name="Normal 98 7" xfId="503"/>
    <cellStyle name="Normal_Sheet18" xfId="504"/>
    <cellStyle name="Note" xfId="505" builtinId="10" customBuiltin="1"/>
    <cellStyle name="Note 2" xfId="506"/>
    <cellStyle name="Note 3" xfId="507"/>
    <cellStyle name="Note 4" xfId="508"/>
    <cellStyle name="Note 5" xfId="509"/>
    <cellStyle name="Output" xfId="510" builtinId="21" customBuiltin="1"/>
    <cellStyle name="Output 2" xfId="511"/>
    <cellStyle name="Output 3" xfId="512"/>
    <cellStyle name="Output 4" xfId="513"/>
    <cellStyle name="Output 5" xfId="514"/>
    <cellStyle name="Title" xfId="515" builtinId="15" customBuiltin="1"/>
    <cellStyle name="Title 2" xfId="516"/>
    <cellStyle name="Title 3" xfId="517"/>
    <cellStyle name="Title 4" xfId="518"/>
    <cellStyle name="Title 5" xfId="519"/>
    <cellStyle name="Total" xfId="520" builtinId="25" customBuiltin="1"/>
    <cellStyle name="Total 2" xfId="521"/>
    <cellStyle name="Total 3" xfId="522"/>
    <cellStyle name="Total 4" xfId="523"/>
    <cellStyle name="Total 5" xfId="524"/>
    <cellStyle name="Warning Text" xfId="525" builtinId="11" customBuiltin="1"/>
    <cellStyle name="Warning Text 2" xfId="526"/>
    <cellStyle name="Warning Text 3" xfId="527"/>
    <cellStyle name="Warning Text 4" xfId="528"/>
    <cellStyle name="Warning Text 5" xfId="5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ownloads/BCTC%20t&#259;ng%20gi&#7843;m%20TS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ownloads/T&#224;i%20s&#7843;n%202015%20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5"/>
      <sheetName val="Q3.15"/>
      <sheetName val="6T.15"/>
      <sheetName val="Q2.15"/>
      <sheetName val="Q1.2015"/>
    </sheetNames>
    <sheetDataSet>
      <sheetData sheetId="0" refreshError="1"/>
      <sheetData sheetId="1">
        <row r="15">
          <cell r="C15">
            <v>25478061.564799793</v>
          </cell>
          <cell r="D15">
            <v>128342715.22974584</v>
          </cell>
          <cell r="E15">
            <v>120981851.34210519</v>
          </cell>
          <cell r="F15">
            <v>5683003.2999999998</v>
          </cell>
        </row>
      </sheetData>
      <sheetData sheetId="2">
        <row r="16">
          <cell r="E16">
            <v>82802729</v>
          </cell>
          <cell r="F16">
            <v>67955384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T TS 2015"/>
      <sheetName val="Q4.15"/>
      <sheetName val="Q3.15"/>
      <sheetName val="Q2.15"/>
      <sheetName val="Q1.2015"/>
      <sheetName val="Sheet1"/>
    </sheetNames>
    <sheetDataSet>
      <sheetData sheetId="0" refreshError="1"/>
      <sheetData sheetId="1" refreshError="1">
        <row r="10">
          <cell r="L10">
            <v>8492686.1882665958</v>
          </cell>
        </row>
        <row r="29">
          <cell r="L29">
            <v>52283247.229359739</v>
          </cell>
        </row>
        <row r="91">
          <cell r="L91">
            <v>71658528.020833328</v>
          </cell>
        </row>
        <row r="99">
          <cell r="L99">
            <v>944601.8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F125"/>
  <sheetViews>
    <sheetView tabSelected="1" topLeftCell="A99" workbookViewId="0">
      <selection activeCell="D18" sqref="D18"/>
    </sheetView>
  </sheetViews>
  <sheetFormatPr defaultRowHeight="12.75"/>
  <cols>
    <col min="1" max="1" width="43.7109375" customWidth="1"/>
    <col min="2" max="2" width="9.7109375" style="42" customWidth="1"/>
    <col min="3" max="3" width="7.7109375" style="52" customWidth="1"/>
    <col min="4" max="4" width="17.140625" style="53" customWidth="1"/>
    <col min="5" max="5" width="16.5703125" customWidth="1"/>
  </cols>
  <sheetData>
    <row r="1" spans="1:6" ht="13.5">
      <c r="A1" s="44" t="s">
        <v>6</v>
      </c>
      <c r="B1" s="45"/>
      <c r="C1" s="46"/>
      <c r="D1" s="47"/>
      <c r="E1" s="48"/>
      <c r="F1" s="48"/>
    </row>
    <row r="2" spans="1:6" ht="13.5">
      <c r="A2" s="49" t="s">
        <v>52</v>
      </c>
      <c r="B2" s="45"/>
      <c r="C2" s="46"/>
      <c r="D2" s="47"/>
      <c r="E2" s="48"/>
      <c r="F2" s="48"/>
    </row>
    <row r="4" spans="1:6" ht="27" customHeight="1">
      <c r="A4" s="370" t="s">
        <v>53</v>
      </c>
      <c r="B4" s="371"/>
      <c r="C4" s="371"/>
      <c r="D4" s="371"/>
      <c r="E4" s="371"/>
      <c r="F4" s="50"/>
    </row>
    <row r="5" spans="1:6" ht="18.75">
      <c r="A5" s="372" t="s">
        <v>451</v>
      </c>
      <c r="B5" s="373"/>
      <c r="C5" s="373"/>
      <c r="D5" s="373"/>
      <c r="E5" s="373"/>
      <c r="F5" s="51"/>
    </row>
    <row r="6" spans="1:6" ht="13.5" thickBot="1"/>
    <row r="7" spans="1:6" ht="26.25" thickBot="1">
      <c r="A7" s="310" t="s">
        <v>12</v>
      </c>
      <c r="B7" s="311" t="s">
        <v>13</v>
      </c>
      <c r="C7" s="312" t="s">
        <v>54</v>
      </c>
      <c r="D7" s="313" t="s">
        <v>50</v>
      </c>
      <c r="E7" s="314">
        <v>42005</v>
      </c>
    </row>
    <row r="8" spans="1:6" s="43" customFormat="1" ht="13.5" customHeight="1">
      <c r="A8" s="66" t="s">
        <v>55</v>
      </c>
      <c r="B8" s="68" t="s">
        <v>56</v>
      </c>
      <c r="C8" s="68"/>
      <c r="D8" s="309">
        <f>D9+D16+D25+D28</f>
        <v>34455076919</v>
      </c>
      <c r="E8" s="309">
        <v>28360525043</v>
      </c>
    </row>
    <row r="9" spans="1:6" s="43" customFormat="1" ht="13.5" customHeight="1">
      <c r="A9" s="54" t="s">
        <v>57</v>
      </c>
      <c r="B9" s="55" t="s">
        <v>58</v>
      </c>
      <c r="C9" s="56" t="s">
        <v>59</v>
      </c>
      <c r="D9" s="57">
        <f>D10</f>
        <v>1047019836</v>
      </c>
      <c r="E9" s="57">
        <f>E10</f>
        <v>1951449831</v>
      </c>
    </row>
    <row r="10" spans="1:6" ht="13.5" customHeight="1">
      <c r="A10" s="58" t="s">
        <v>60</v>
      </c>
      <c r="B10" s="59" t="s">
        <v>61</v>
      </c>
      <c r="C10" s="55"/>
      <c r="D10" s="60">
        <v>1047019836</v>
      </c>
      <c r="E10" s="60">
        <v>1951449831</v>
      </c>
    </row>
    <row r="11" spans="1:6" ht="13.5" customHeight="1">
      <c r="A11" s="58" t="s">
        <v>62</v>
      </c>
      <c r="B11" s="59" t="s">
        <v>63</v>
      </c>
      <c r="C11" s="55"/>
      <c r="D11" s="60">
        <v>0</v>
      </c>
      <c r="E11" s="60">
        <v>0</v>
      </c>
    </row>
    <row r="12" spans="1:6" s="43" customFormat="1" ht="13.5" customHeight="1">
      <c r="A12" s="54" t="s">
        <v>64</v>
      </c>
      <c r="B12" s="55" t="s">
        <v>65</v>
      </c>
      <c r="C12" s="55"/>
      <c r="D12" s="57">
        <v>0</v>
      </c>
      <c r="E12" s="57">
        <v>1000000000</v>
      </c>
    </row>
    <row r="13" spans="1:6" ht="13.5" customHeight="1">
      <c r="A13" s="58" t="s">
        <v>66</v>
      </c>
      <c r="B13" s="59" t="s">
        <v>67</v>
      </c>
      <c r="C13" s="55"/>
      <c r="D13" s="60">
        <v>0</v>
      </c>
      <c r="E13" s="60">
        <v>0</v>
      </c>
    </row>
    <row r="14" spans="1:6" ht="13.5" customHeight="1">
      <c r="A14" s="58" t="s">
        <v>68</v>
      </c>
      <c r="B14" s="59" t="s">
        <v>69</v>
      </c>
      <c r="C14" s="55"/>
      <c r="D14" s="60">
        <v>0</v>
      </c>
      <c r="E14" s="60">
        <v>0</v>
      </c>
    </row>
    <row r="15" spans="1:6" ht="13.5" customHeight="1">
      <c r="A15" s="58" t="s">
        <v>70</v>
      </c>
      <c r="B15" s="59" t="s">
        <v>71</v>
      </c>
      <c r="C15" s="55"/>
      <c r="D15" s="60">
        <v>0</v>
      </c>
      <c r="E15" s="60">
        <v>1000000000</v>
      </c>
    </row>
    <row r="16" spans="1:6" s="43" customFormat="1" ht="13.5" customHeight="1">
      <c r="A16" s="54" t="s">
        <v>72</v>
      </c>
      <c r="B16" s="55" t="s">
        <v>73</v>
      </c>
      <c r="C16" s="56" t="s">
        <v>74</v>
      </c>
      <c r="D16" s="57">
        <f>SUM(D17:D24)</f>
        <v>27139677985</v>
      </c>
      <c r="E16" s="57">
        <f>SUM(E17:E24)</f>
        <v>20785193612</v>
      </c>
    </row>
    <row r="17" spans="1:5" ht="13.5" customHeight="1">
      <c r="A17" s="58" t="s">
        <v>75</v>
      </c>
      <c r="B17" s="59" t="s">
        <v>76</v>
      </c>
      <c r="C17" s="55"/>
      <c r="D17" s="60">
        <v>22806332741</v>
      </c>
      <c r="E17" s="60">
        <v>18338725102</v>
      </c>
    </row>
    <row r="18" spans="1:5" ht="13.5" customHeight="1">
      <c r="A18" s="58" t="s">
        <v>77</v>
      </c>
      <c r="B18" s="59" t="s">
        <v>78</v>
      </c>
      <c r="C18" s="55"/>
      <c r="D18" s="60">
        <v>119175800</v>
      </c>
      <c r="E18" s="60">
        <v>176777636</v>
      </c>
    </row>
    <row r="19" spans="1:5" ht="13.5" customHeight="1">
      <c r="A19" s="58" t="s">
        <v>79</v>
      </c>
      <c r="B19" s="59" t="s">
        <v>80</v>
      </c>
      <c r="C19" s="55"/>
      <c r="D19" s="60">
        <v>0</v>
      </c>
      <c r="E19" s="60">
        <v>0</v>
      </c>
    </row>
    <row r="20" spans="1:5" ht="13.5" customHeight="1">
      <c r="A20" s="58" t="s">
        <v>81</v>
      </c>
      <c r="B20" s="59" t="s">
        <v>82</v>
      </c>
      <c r="C20" s="55"/>
      <c r="D20" s="60">
        <v>0</v>
      </c>
      <c r="E20" s="60">
        <v>0</v>
      </c>
    </row>
    <row r="21" spans="1:5" ht="13.5" customHeight="1">
      <c r="A21" s="58" t="s">
        <v>83</v>
      </c>
      <c r="B21" s="59" t="s">
        <v>84</v>
      </c>
      <c r="C21" s="55"/>
      <c r="D21" s="60">
        <v>0</v>
      </c>
      <c r="E21" s="60">
        <v>0</v>
      </c>
    </row>
    <row r="22" spans="1:5" ht="13.5" customHeight="1">
      <c r="A22" s="58" t="s">
        <v>85</v>
      </c>
      <c r="B22" s="59" t="s">
        <v>86</v>
      </c>
      <c r="C22" s="55"/>
      <c r="D22" s="60">
        <v>5076391952</v>
      </c>
      <c r="E22" s="60">
        <v>3131913382</v>
      </c>
    </row>
    <row r="23" spans="1:5" ht="13.5" customHeight="1">
      <c r="A23" s="58" t="s">
        <v>87</v>
      </c>
      <c r="B23" s="59" t="s">
        <v>88</v>
      </c>
      <c r="C23" s="55"/>
      <c r="D23" s="60">
        <v>-862222508</v>
      </c>
      <c r="E23" s="60">
        <v>-862222508</v>
      </c>
    </row>
    <row r="24" spans="1:5" ht="13.5" customHeight="1">
      <c r="A24" s="58" t="s">
        <v>89</v>
      </c>
      <c r="B24" s="59" t="s">
        <v>90</v>
      </c>
      <c r="C24" s="55"/>
      <c r="D24" s="60">
        <v>0</v>
      </c>
      <c r="E24" s="60">
        <v>0</v>
      </c>
    </row>
    <row r="25" spans="1:5" s="43" customFormat="1" ht="13.5" customHeight="1">
      <c r="A25" s="54" t="s">
        <v>91</v>
      </c>
      <c r="B25" s="55" t="s">
        <v>92</v>
      </c>
      <c r="C25" s="61"/>
      <c r="D25" s="57">
        <f>SUM(D26:D27)</f>
        <v>6112371114</v>
      </c>
      <c r="E25" s="57">
        <f>SUM(E26:E27)</f>
        <v>4623881600</v>
      </c>
    </row>
    <row r="26" spans="1:5" ht="13.5" customHeight="1">
      <c r="A26" s="58" t="s">
        <v>93</v>
      </c>
      <c r="B26" s="59" t="s">
        <v>94</v>
      </c>
      <c r="C26" s="56" t="s">
        <v>95</v>
      </c>
      <c r="D26" s="60">
        <v>6185332872</v>
      </c>
      <c r="E26" s="60">
        <v>4696843358</v>
      </c>
    </row>
    <row r="27" spans="1:5" ht="15" customHeight="1">
      <c r="A27" s="58" t="s">
        <v>96</v>
      </c>
      <c r="B27" s="59" t="s">
        <v>97</v>
      </c>
      <c r="C27" s="55"/>
      <c r="D27" s="60">
        <v>-72961758</v>
      </c>
      <c r="E27" s="60">
        <v>-72961758</v>
      </c>
    </row>
    <row r="28" spans="1:5" s="43" customFormat="1" ht="13.5" customHeight="1">
      <c r="A28" s="54" t="s">
        <v>98</v>
      </c>
      <c r="B28" s="55" t="s">
        <v>99</v>
      </c>
      <c r="C28" s="55"/>
      <c r="D28" s="57">
        <f>SUM(D29:D32)</f>
        <v>156007984</v>
      </c>
      <c r="E28" s="57">
        <f>SUM(E29:E32)</f>
        <v>0</v>
      </c>
    </row>
    <row r="29" spans="1:5" ht="13.5" customHeight="1">
      <c r="A29" s="58" t="s">
        <v>100</v>
      </c>
      <c r="B29" s="59" t="s">
        <v>101</v>
      </c>
      <c r="C29" s="56" t="s">
        <v>102</v>
      </c>
      <c r="D29" s="60">
        <v>156007984</v>
      </c>
      <c r="E29" s="60">
        <v>0</v>
      </c>
    </row>
    <row r="30" spans="1:5" ht="13.5" customHeight="1">
      <c r="A30" s="58" t="s">
        <v>103</v>
      </c>
      <c r="B30" s="59" t="s">
        <v>104</v>
      </c>
      <c r="C30" s="55"/>
      <c r="D30" s="60">
        <v>0</v>
      </c>
      <c r="E30" s="60">
        <v>0</v>
      </c>
    </row>
    <row r="31" spans="1:5" ht="14.25" customHeight="1">
      <c r="A31" s="58" t="s">
        <v>105</v>
      </c>
      <c r="B31" s="59" t="s">
        <v>106</v>
      </c>
      <c r="C31" s="55"/>
      <c r="D31" s="60"/>
      <c r="E31" s="60">
        <v>0</v>
      </c>
    </row>
    <row r="32" spans="1:5" ht="13.5" customHeight="1">
      <c r="A32" s="58" t="s">
        <v>107</v>
      </c>
      <c r="B32" s="59" t="s">
        <v>108</v>
      </c>
      <c r="C32" s="55"/>
      <c r="D32" s="60">
        <v>0</v>
      </c>
      <c r="E32" s="60">
        <v>0</v>
      </c>
    </row>
    <row r="33" spans="1:6" s="43" customFormat="1" ht="13.5" customHeight="1">
      <c r="A33" s="54" t="s">
        <v>109</v>
      </c>
      <c r="B33" s="55" t="s">
        <v>110</v>
      </c>
      <c r="C33" s="55"/>
      <c r="D33" s="57">
        <f>D34+D42+D46+D49+D52+D58</f>
        <v>3307419752</v>
      </c>
      <c r="E33" s="57">
        <f>E34+E42+E46+E49+E52+E58</f>
        <v>2288795863</v>
      </c>
    </row>
    <row r="34" spans="1:6" s="43" customFormat="1" ht="13.5" customHeight="1">
      <c r="A34" s="54" t="s">
        <v>111</v>
      </c>
      <c r="B34" s="55" t="s">
        <v>112</v>
      </c>
      <c r="C34" s="55"/>
      <c r="D34" s="57">
        <f>SUM(D35:D41)</f>
        <v>0</v>
      </c>
      <c r="E34" s="57">
        <v>0</v>
      </c>
    </row>
    <row r="35" spans="1:6" ht="13.5" hidden="1" customHeight="1">
      <c r="A35" s="58" t="s">
        <v>113</v>
      </c>
      <c r="B35" s="59" t="s">
        <v>114</v>
      </c>
      <c r="C35" s="55"/>
      <c r="D35" s="60">
        <v>0</v>
      </c>
      <c r="E35" s="60">
        <v>0</v>
      </c>
    </row>
    <row r="36" spans="1:6" ht="13.5" hidden="1" customHeight="1">
      <c r="A36" s="58" t="s">
        <v>115</v>
      </c>
      <c r="B36" s="59" t="s">
        <v>116</v>
      </c>
      <c r="C36" s="55"/>
      <c r="D36" s="60">
        <v>0</v>
      </c>
      <c r="E36" s="60">
        <v>0</v>
      </c>
      <c r="F36" s="62">
        <f>F37</f>
        <v>0</v>
      </c>
    </row>
    <row r="37" spans="1:6" ht="13.5" hidden="1" customHeight="1">
      <c r="A37" s="58" t="s">
        <v>117</v>
      </c>
      <c r="B37" s="59" t="s">
        <v>118</v>
      </c>
      <c r="C37" s="55"/>
      <c r="D37" s="60">
        <v>0</v>
      </c>
      <c r="E37" s="60">
        <v>0</v>
      </c>
    </row>
    <row r="38" spans="1:6" ht="13.5" hidden="1" customHeight="1">
      <c r="A38" s="58" t="s">
        <v>119</v>
      </c>
      <c r="B38" s="59" t="s">
        <v>120</v>
      </c>
      <c r="C38" s="55"/>
      <c r="D38" s="60">
        <v>0</v>
      </c>
      <c r="E38" s="60">
        <v>0</v>
      </c>
    </row>
    <row r="39" spans="1:6" ht="13.5" hidden="1" customHeight="1">
      <c r="A39" s="58" t="s">
        <v>121</v>
      </c>
      <c r="B39" s="59" t="s">
        <v>122</v>
      </c>
      <c r="C39" s="55"/>
      <c r="D39" s="60">
        <v>0</v>
      </c>
      <c r="E39" s="60">
        <v>0</v>
      </c>
    </row>
    <row r="40" spans="1:6" ht="13.5" hidden="1" customHeight="1">
      <c r="A40" s="58" t="s">
        <v>123</v>
      </c>
      <c r="B40" s="59" t="s">
        <v>124</v>
      </c>
      <c r="C40" s="55"/>
      <c r="D40" s="60">
        <v>0</v>
      </c>
      <c r="E40" s="60">
        <v>0</v>
      </c>
    </row>
    <row r="41" spans="1:6" ht="13.5" hidden="1" customHeight="1">
      <c r="A41" s="58" t="s">
        <v>125</v>
      </c>
      <c r="B41" s="59" t="s">
        <v>126</v>
      </c>
      <c r="C41" s="55"/>
      <c r="D41" s="60">
        <v>0</v>
      </c>
      <c r="E41" s="60">
        <v>0</v>
      </c>
    </row>
    <row r="42" spans="1:6" s="43" customFormat="1" ht="13.5" customHeight="1">
      <c r="A42" s="54" t="s">
        <v>127</v>
      </c>
      <c r="B42" s="55" t="s">
        <v>128</v>
      </c>
      <c r="C42" s="56" t="s">
        <v>129</v>
      </c>
      <c r="D42" s="57">
        <f>D43</f>
        <v>2957687322</v>
      </c>
      <c r="E42" s="57">
        <f>E43</f>
        <v>1857557124</v>
      </c>
    </row>
    <row r="43" spans="1:6" ht="13.5" customHeight="1">
      <c r="A43" s="58" t="s">
        <v>130</v>
      </c>
      <c r="B43" s="59" t="s">
        <v>131</v>
      </c>
      <c r="C43" s="56"/>
      <c r="D43" s="60">
        <f>D44+D45</f>
        <v>2957687322</v>
      </c>
      <c r="E43" s="60">
        <f>E44+E45</f>
        <v>1857557124</v>
      </c>
    </row>
    <row r="44" spans="1:6" ht="13.5" customHeight="1">
      <c r="A44" s="58" t="s">
        <v>132</v>
      </c>
      <c r="B44" s="59" t="s">
        <v>133</v>
      </c>
      <c r="C44" s="55"/>
      <c r="D44" s="60">
        <v>10545694619</v>
      </c>
      <c r="E44" s="60">
        <v>9182457839</v>
      </c>
    </row>
    <row r="45" spans="1:6" ht="13.5" customHeight="1">
      <c r="A45" s="58" t="s">
        <v>134</v>
      </c>
      <c r="B45" s="59" t="s">
        <v>135</v>
      </c>
      <c r="C45" s="55"/>
      <c r="D45" s="60">
        <v>-7588007297</v>
      </c>
      <c r="E45" s="60">
        <v>-7324900715</v>
      </c>
    </row>
    <row r="46" spans="1:6" s="43" customFormat="1" ht="13.5" customHeight="1">
      <c r="A46" s="54" t="s">
        <v>136</v>
      </c>
      <c r="B46" s="55" t="s">
        <v>137</v>
      </c>
      <c r="C46" s="55"/>
      <c r="D46" s="57">
        <v>0</v>
      </c>
      <c r="E46" s="57">
        <v>0</v>
      </c>
    </row>
    <row r="47" spans="1:6" ht="13.5" customHeight="1">
      <c r="A47" s="58" t="s">
        <v>132</v>
      </c>
      <c r="B47" s="59" t="s">
        <v>138</v>
      </c>
      <c r="C47" s="55"/>
      <c r="D47" s="60">
        <v>0</v>
      </c>
      <c r="E47" s="60">
        <v>0</v>
      </c>
    </row>
    <row r="48" spans="1:6" ht="13.5" customHeight="1">
      <c r="A48" s="58" t="s">
        <v>134</v>
      </c>
      <c r="B48" s="59" t="s">
        <v>139</v>
      </c>
      <c r="C48" s="55"/>
      <c r="D48" s="60">
        <v>0</v>
      </c>
      <c r="E48" s="60">
        <v>0</v>
      </c>
    </row>
    <row r="49" spans="1:5" s="43" customFormat="1" ht="12.75" customHeight="1">
      <c r="A49" s="54" t="s">
        <v>140</v>
      </c>
      <c r="B49" s="55" t="s">
        <v>141</v>
      </c>
      <c r="C49" s="55"/>
      <c r="D49" s="57">
        <v>0</v>
      </c>
      <c r="E49" s="57">
        <v>0</v>
      </c>
    </row>
    <row r="50" spans="1:5" ht="12.75" customHeight="1">
      <c r="A50" s="58" t="s">
        <v>142</v>
      </c>
      <c r="B50" s="59" t="s">
        <v>143</v>
      </c>
      <c r="C50" s="55"/>
      <c r="D50" s="60">
        <v>0</v>
      </c>
      <c r="E50" s="60">
        <v>0</v>
      </c>
    </row>
    <row r="51" spans="1:5" ht="12.75" customHeight="1">
      <c r="A51" s="58" t="s">
        <v>144</v>
      </c>
      <c r="B51" s="59" t="s">
        <v>145</v>
      </c>
      <c r="C51" s="55"/>
      <c r="D51" s="60">
        <v>0</v>
      </c>
      <c r="E51" s="60">
        <v>0</v>
      </c>
    </row>
    <row r="52" spans="1:5" s="43" customFormat="1" ht="12.75" customHeight="1">
      <c r="A52" s="54" t="s">
        <v>146</v>
      </c>
      <c r="B52" s="55" t="s">
        <v>147</v>
      </c>
      <c r="C52" s="56" t="s">
        <v>148</v>
      </c>
      <c r="D52" s="57">
        <f>SUM(D53:D57)</f>
        <v>239676403</v>
      </c>
      <c r="E52" s="57">
        <f>SUM(E53:E57)</f>
        <v>239676403</v>
      </c>
    </row>
    <row r="53" spans="1:5" ht="12.75" customHeight="1">
      <c r="A53" s="58" t="s">
        <v>149</v>
      </c>
      <c r="B53" s="59" t="s">
        <v>150</v>
      </c>
      <c r="C53" s="55"/>
      <c r="D53" s="60">
        <v>0</v>
      </c>
      <c r="E53" s="60">
        <v>0</v>
      </c>
    </row>
    <row r="54" spans="1:5" ht="12.75" customHeight="1">
      <c r="A54" s="58" t="s">
        <v>151</v>
      </c>
      <c r="B54" s="59" t="s">
        <v>152</v>
      </c>
      <c r="C54" s="55"/>
      <c r="D54" s="60">
        <v>0</v>
      </c>
      <c r="E54" s="60">
        <v>0</v>
      </c>
    </row>
    <row r="55" spans="1:5" ht="12.75" customHeight="1">
      <c r="A55" s="58" t="s">
        <v>153</v>
      </c>
      <c r="B55" s="59" t="s">
        <v>154</v>
      </c>
      <c r="C55" s="55"/>
      <c r="D55" s="60">
        <v>239676403</v>
      </c>
      <c r="E55" s="60">
        <v>239676403</v>
      </c>
    </row>
    <row r="56" spans="1:5" ht="12.75" customHeight="1">
      <c r="A56" s="58" t="s">
        <v>155</v>
      </c>
      <c r="B56" s="59" t="s">
        <v>156</v>
      </c>
      <c r="C56" s="55"/>
      <c r="D56" s="60">
        <v>0</v>
      </c>
      <c r="E56" s="60">
        <v>0</v>
      </c>
    </row>
    <row r="57" spans="1:5" ht="12.75" customHeight="1">
      <c r="A57" s="58" t="s">
        <v>157</v>
      </c>
      <c r="B57" s="59" t="s">
        <v>158</v>
      </c>
      <c r="C57" s="55"/>
      <c r="D57" s="60">
        <v>0</v>
      </c>
      <c r="E57" s="60">
        <v>0</v>
      </c>
    </row>
    <row r="58" spans="1:5" s="43" customFormat="1" ht="12.75" customHeight="1">
      <c r="A58" s="54" t="s">
        <v>159</v>
      </c>
      <c r="B58" s="55" t="s">
        <v>160</v>
      </c>
      <c r="C58" s="55"/>
      <c r="D58" s="57">
        <f>SUM(D59:D62)</f>
        <v>110056027</v>
      </c>
      <c r="E58" s="57">
        <f>SUM(E59:E62)</f>
        <v>191562336</v>
      </c>
    </row>
    <row r="59" spans="1:5" ht="12.75" customHeight="1">
      <c r="A59" s="58" t="s">
        <v>161</v>
      </c>
      <c r="B59" s="59" t="s">
        <v>162</v>
      </c>
      <c r="C59" s="56" t="s">
        <v>163</v>
      </c>
      <c r="D59" s="60">
        <v>110056027</v>
      </c>
      <c r="E59" s="60">
        <v>191562336</v>
      </c>
    </row>
    <row r="60" spans="1:5" ht="12.75" customHeight="1">
      <c r="A60" s="58" t="s">
        <v>164</v>
      </c>
      <c r="B60" s="59" t="s">
        <v>165</v>
      </c>
      <c r="C60" s="55"/>
      <c r="D60" s="60">
        <v>0</v>
      </c>
      <c r="E60" s="60">
        <v>0</v>
      </c>
    </row>
    <row r="61" spans="1:5" ht="12.75" customHeight="1">
      <c r="A61" s="58" t="s">
        <v>166</v>
      </c>
      <c r="B61" s="59" t="s">
        <v>167</v>
      </c>
      <c r="C61" s="55"/>
      <c r="D61" s="60">
        <v>0</v>
      </c>
      <c r="E61" s="60">
        <v>0</v>
      </c>
    </row>
    <row r="62" spans="1:5" ht="12.75" customHeight="1">
      <c r="A62" s="58" t="s">
        <v>168</v>
      </c>
      <c r="B62" s="59" t="s">
        <v>169</v>
      </c>
      <c r="C62" s="55"/>
      <c r="D62" s="60">
        <v>0</v>
      </c>
      <c r="E62" s="60">
        <v>0</v>
      </c>
    </row>
    <row r="63" spans="1:5" s="43" customFormat="1" ht="12.75" customHeight="1" thickBot="1">
      <c r="A63" s="63" t="s">
        <v>170</v>
      </c>
      <c r="B63" s="64" t="s">
        <v>171</v>
      </c>
      <c r="C63" s="64"/>
      <c r="D63" s="65">
        <f>D8+D33</f>
        <v>37762496671</v>
      </c>
      <c r="E63" s="65">
        <f>E8+E33</f>
        <v>30649320906</v>
      </c>
    </row>
    <row r="64" spans="1:5" ht="12.75" customHeight="1">
      <c r="A64" s="66" t="s">
        <v>172</v>
      </c>
      <c r="B64" s="67" t="s">
        <v>173</v>
      </c>
      <c r="C64" s="68"/>
      <c r="D64" s="69">
        <v>0</v>
      </c>
      <c r="E64" s="69">
        <v>0</v>
      </c>
    </row>
    <row r="65" spans="1:5" s="43" customFormat="1" ht="12.75" customHeight="1">
      <c r="A65" s="54" t="s">
        <v>174</v>
      </c>
      <c r="B65" s="55" t="s">
        <v>175</v>
      </c>
      <c r="C65" s="55"/>
      <c r="D65" s="57">
        <f>D66+D81</f>
        <v>19065369717</v>
      </c>
      <c r="E65" s="57">
        <v>12302169377</v>
      </c>
    </row>
    <row r="66" spans="1:5" s="43" customFormat="1" ht="12.75" customHeight="1">
      <c r="A66" s="54" t="s">
        <v>176</v>
      </c>
      <c r="B66" s="55" t="s">
        <v>177</v>
      </c>
      <c r="C66" s="55"/>
      <c r="D66" s="57">
        <f>SUM(D67:D80)</f>
        <v>19065369717</v>
      </c>
      <c r="E66" s="57">
        <f>SUM(E67:E80)</f>
        <v>12302169377</v>
      </c>
    </row>
    <row r="67" spans="1:5" ht="12.75" customHeight="1">
      <c r="A67" s="58" t="s">
        <v>178</v>
      </c>
      <c r="B67" s="59" t="s">
        <v>179</v>
      </c>
      <c r="C67" s="56" t="s">
        <v>180</v>
      </c>
      <c r="D67" s="60">
        <v>3132929836</v>
      </c>
      <c r="E67" s="60">
        <v>223589750</v>
      </c>
    </row>
    <row r="68" spans="1:5" ht="12.75" customHeight="1">
      <c r="A68" s="58" t="s">
        <v>181</v>
      </c>
      <c r="B68" s="59" t="s">
        <v>182</v>
      </c>
      <c r="C68" s="55"/>
      <c r="D68" s="60">
        <v>938552702</v>
      </c>
      <c r="E68" s="60">
        <v>275255836</v>
      </c>
    </row>
    <row r="69" spans="1:5" ht="12.75" customHeight="1">
      <c r="A69" s="58" t="s">
        <v>183</v>
      </c>
      <c r="B69" s="59" t="s">
        <v>184</v>
      </c>
      <c r="C69" s="56" t="s">
        <v>185</v>
      </c>
      <c r="D69" s="60">
        <v>1514924661</v>
      </c>
      <c r="E69" s="60">
        <v>1451569971</v>
      </c>
    </row>
    <row r="70" spans="1:5" ht="12.75" customHeight="1">
      <c r="A70" s="58" t="s">
        <v>186</v>
      </c>
      <c r="B70" s="59" t="s">
        <v>187</v>
      </c>
      <c r="C70" s="55"/>
      <c r="D70" s="60">
        <v>4668527618</v>
      </c>
      <c r="E70" s="60">
        <v>5743704087</v>
      </c>
    </row>
    <row r="71" spans="1:5" ht="12.75" customHeight="1">
      <c r="A71" s="58" t="s">
        <v>188</v>
      </c>
      <c r="B71" s="59" t="s">
        <v>189</v>
      </c>
      <c r="C71" s="56" t="s">
        <v>190</v>
      </c>
      <c r="D71" s="60">
        <v>46136364</v>
      </c>
      <c r="E71" s="60">
        <v>29280458</v>
      </c>
    </row>
    <row r="72" spans="1:5" ht="12.75" customHeight="1">
      <c r="A72" s="58" t="s">
        <v>191</v>
      </c>
      <c r="B72" s="59" t="s">
        <v>192</v>
      </c>
      <c r="C72" s="55"/>
      <c r="D72" s="60">
        <v>0</v>
      </c>
      <c r="E72" s="60">
        <v>0</v>
      </c>
    </row>
    <row r="73" spans="1:5" ht="12.75" customHeight="1">
      <c r="A73" s="58" t="s">
        <v>193</v>
      </c>
      <c r="B73" s="59" t="s">
        <v>194</v>
      </c>
      <c r="C73" s="55"/>
      <c r="D73" s="60">
        <v>0</v>
      </c>
      <c r="E73" s="60">
        <v>0</v>
      </c>
    </row>
    <row r="74" spans="1:5" ht="12.75" customHeight="1">
      <c r="A74" s="58" t="s">
        <v>195</v>
      </c>
      <c r="B74" s="59" t="s">
        <v>196</v>
      </c>
      <c r="C74" s="55"/>
      <c r="D74" s="60">
        <v>0</v>
      </c>
      <c r="E74" s="60">
        <v>0</v>
      </c>
    </row>
    <row r="75" spans="1:5" ht="12.75" customHeight="1">
      <c r="A75" s="58" t="s">
        <v>197</v>
      </c>
      <c r="B75" s="59" t="s">
        <v>198</v>
      </c>
      <c r="C75" s="56" t="s">
        <v>199</v>
      </c>
      <c r="D75" s="60">
        <v>3980136202</v>
      </c>
      <c r="E75" s="60">
        <v>3119518982</v>
      </c>
    </row>
    <row r="76" spans="1:5" ht="12.75" customHeight="1">
      <c r="A76" s="58" t="s">
        <v>200</v>
      </c>
      <c r="B76" s="59" t="s">
        <v>201</v>
      </c>
      <c r="C76" s="56" t="s">
        <v>202</v>
      </c>
      <c r="D76" s="60">
        <v>3542523566</v>
      </c>
      <c r="E76" s="60">
        <v>0</v>
      </c>
    </row>
    <row r="77" spans="1:5" ht="12.75" customHeight="1">
      <c r="A77" s="58" t="s">
        <v>203</v>
      </c>
      <c r="B77" s="59" t="s">
        <v>204</v>
      </c>
      <c r="C77" s="56" t="s">
        <v>205</v>
      </c>
      <c r="D77" s="60">
        <v>893993252</v>
      </c>
      <c r="E77" s="60">
        <v>1224443191</v>
      </c>
    </row>
    <row r="78" spans="1:5" ht="12.75" customHeight="1">
      <c r="A78" s="58" t="s">
        <v>206</v>
      </c>
      <c r="B78" s="59" t="s">
        <v>207</v>
      </c>
      <c r="C78" s="55"/>
      <c r="D78" s="60">
        <v>347645516</v>
      </c>
      <c r="E78" s="60">
        <v>234807102</v>
      </c>
    </row>
    <row r="79" spans="1:5" ht="12.75" customHeight="1">
      <c r="A79" s="58" t="s">
        <v>208</v>
      </c>
      <c r="B79" s="59" t="s">
        <v>209</v>
      </c>
      <c r="C79" s="55"/>
      <c r="D79" s="60">
        <v>0</v>
      </c>
      <c r="E79" s="60">
        <v>0</v>
      </c>
    </row>
    <row r="80" spans="1:5" ht="12.75" customHeight="1">
      <c r="A80" s="58" t="s">
        <v>210</v>
      </c>
      <c r="B80" s="59" t="s">
        <v>211</v>
      </c>
      <c r="C80" s="55"/>
      <c r="D80" s="60">
        <v>0</v>
      </c>
      <c r="E80" s="60">
        <v>0</v>
      </c>
    </row>
    <row r="81" spans="1:5" s="43" customFormat="1" ht="12.75" customHeight="1">
      <c r="A81" s="54" t="s">
        <v>212</v>
      </c>
      <c r="B81" s="55" t="s">
        <v>213</v>
      </c>
      <c r="C81" s="55"/>
      <c r="D81" s="57">
        <f>SUM(D82:D94)</f>
        <v>0</v>
      </c>
      <c r="E81" s="57">
        <v>0</v>
      </c>
    </row>
    <row r="82" spans="1:5" ht="12.75" customHeight="1">
      <c r="A82" s="58" t="s">
        <v>214</v>
      </c>
      <c r="B82" s="59" t="s">
        <v>215</v>
      </c>
      <c r="C82" s="55"/>
      <c r="D82" s="60">
        <v>0</v>
      </c>
      <c r="E82" s="60">
        <v>0</v>
      </c>
    </row>
    <row r="83" spans="1:5" ht="12.75" customHeight="1">
      <c r="A83" s="58" t="s">
        <v>216</v>
      </c>
      <c r="B83" s="59" t="s">
        <v>217</v>
      </c>
      <c r="C83" s="55"/>
      <c r="D83" s="60">
        <v>0</v>
      </c>
      <c r="E83" s="60">
        <v>0</v>
      </c>
    </row>
    <row r="84" spans="1:5" ht="12.75" customHeight="1">
      <c r="A84" s="58" t="s">
        <v>218</v>
      </c>
      <c r="B84" s="59" t="s">
        <v>219</v>
      </c>
      <c r="C84" s="55"/>
      <c r="D84" s="60">
        <v>0</v>
      </c>
      <c r="E84" s="60">
        <v>0</v>
      </c>
    </row>
    <row r="85" spans="1:5">
      <c r="A85" s="58" t="s">
        <v>220</v>
      </c>
      <c r="B85" s="59" t="s">
        <v>221</v>
      </c>
      <c r="C85" s="55"/>
      <c r="D85" s="60">
        <v>0</v>
      </c>
      <c r="E85" s="60">
        <v>0</v>
      </c>
    </row>
    <row r="86" spans="1:5">
      <c r="A86" s="58" t="s">
        <v>222</v>
      </c>
      <c r="B86" s="59" t="s">
        <v>223</v>
      </c>
      <c r="C86" s="55"/>
      <c r="D86" s="60">
        <v>0</v>
      </c>
      <c r="E86" s="60">
        <v>0</v>
      </c>
    </row>
    <row r="87" spans="1:5">
      <c r="A87" s="58" t="s">
        <v>224</v>
      </c>
      <c r="B87" s="59" t="s">
        <v>225</v>
      </c>
      <c r="C87" s="55"/>
      <c r="D87" s="60">
        <v>0</v>
      </c>
      <c r="E87" s="60">
        <v>0</v>
      </c>
    </row>
    <row r="88" spans="1:5">
      <c r="A88" s="58" t="s">
        <v>226</v>
      </c>
      <c r="B88" s="59" t="s">
        <v>227</v>
      </c>
      <c r="C88" s="55"/>
      <c r="D88" s="60">
        <v>0</v>
      </c>
      <c r="E88" s="60">
        <v>0</v>
      </c>
    </row>
    <row r="89" spans="1:5">
      <c r="A89" s="58" t="s">
        <v>228</v>
      </c>
      <c r="B89" s="59" t="s">
        <v>229</v>
      </c>
      <c r="C89" s="55"/>
      <c r="D89" s="60">
        <v>0</v>
      </c>
      <c r="E89" s="60">
        <v>0</v>
      </c>
    </row>
    <row r="90" spans="1:5">
      <c r="A90" s="58" t="s">
        <v>230</v>
      </c>
      <c r="B90" s="59" t="s">
        <v>231</v>
      </c>
      <c r="C90" s="55"/>
      <c r="D90" s="60">
        <v>0</v>
      </c>
      <c r="E90" s="60">
        <v>0</v>
      </c>
    </row>
    <row r="91" spans="1:5">
      <c r="A91" s="58" t="s">
        <v>232</v>
      </c>
      <c r="B91" s="59" t="s">
        <v>233</v>
      </c>
      <c r="C91" s="55"/>
      <c r="D91" s="60">
        <v>0</v>
      </c>
      <c r="E91" s="60">
        <v>0</v>
      </c>
    </row>
    <row r="92" spans="1:5">
      <c r="A92" s="58" t="s">
        <v>234</v>
      </c>
      <c r="B92" s="59" t="s">
        <v>235</v>
      </c>
      <c r="C92" s="55"/>
      <c r="D92" s="60">
        <v>0</v>
      </c>
      <c r="E92" s="60">
        <v>0</v>
      </c>
    </row>
    <row r="93" spans="1:5">
      <c r="A93" s="58" t="s">
        <v>236</v>
      </c>
      <c r="B93" s="59" t="s">
        <v>237</v>
      </c>
      <c r="C93" s="55"/>
      <c r="D93" s="60">
        <v>0</v>
      </c>
      <c r="E93" s="60">
        <v>0</v>
      </c>
    </row>
    <row r="94" spans="1:5">
      <c r="A94" s="58" t="s">
        <v>238</v>
      </c>
      <c r="B94" s="59" t="s">
        <v>239</v>
      </c>
      <c r="C94" s="55"/>
      <c r="D94" s="60">
        <v>0</v>
      </c>
      <c r="E94" s="60">
        <v>0</v>
      </c>
    </row>
    <row r="95" spans="1:5" s="43" customFormat="1">
      <c r="A95" s="54" t="s">
        <v>240</v>
      </c>
      <c r="B95" s="55" t="s">
        <v>241</v>
      </c>
      <c r="C95" s="55"/>
      <c r="D95" s="57">
        <f>D96+D113</f>
        <v>18697126954</v>
      </c>
      <c r="E95" s="57">
        <f>E96+E113</f>
        <v>18347151529</v>
      </c>
    </row>
    <row r="96" spans="1:5" s="43" customFormat="1">
      <c r="A96" s="54" t="s">
        <v>242</v>
      </c>
      <c r="B96" s="55" t="s">
        <v>243</v>
      </c>
      <c r="C96" s="55"/>
      <c r="D96" s="57">
        <f>D97+D100+D101+D102+D103+D104+D105+D106+D107+D108+D109</f>
        <v>18697126954</v>
      </c>
      <c r="E96" s="57">
        <f>E97+E100+E101+E102+E103+E104+E105+E106+E107+E108+E109</f>
        <v>18347151529</v>
      </c>
    </row>
    <row r="97" spans="1:5">
      <c r="A97" s="58" t="s">
        <v>244</v>
      </c>
      <c r="B97" s="59" t="s">
        <v>245</v>
      </c>
      <c r="C97" s="56" t="s">
        <v>246</v>
      </c>
      <c r="D97" s="60">
        <v>13197100000</v>
      </c>
      <c r="E97" s="60">
        <v>13197100000</v>
      </c>
    </row>
    <row r="98" spans="1:5">
      <c r="A98" s="58" t="s">
        <v>247</v>
      </c>
      <c r="B98" s="59" t="s">
        <v>248</v>
      </c>
      <c r="C98" s="55"/>
      <c r="D98" s="60">
        <v>0</v>
      </c>
      <c r="E98" s="60">
        <v>0</v>
      </c>
    </row>
    <row r="99" spans="1:5">
      <c r="A99" s="58" t="s">
        <v>249</v>
      </c>
      <c r="B99" s="59" t="s">
        <v>250</v>
      </c>
      <c r="C99" s="55"/>
      <c r="D99" s="60">
        <v>13197100000</v>
      </c>
      <c r="E99" s="60">
        <v>13197100000</v>
      </c>
    </row>
    <row r="100" spans="1:5">
      <c r="A100" s="58" t="s">
        <v>251</v>
      </c>
      <c r="B100" s="59" t="s">
        <v>252</v>
      </c>
      <c r="C100" s="55"/>
      <c r="D100" s="60">
        <v>8860000</v>
      </c>
      <c r="E100" s="60">
        <v>8860000</v>
      </c>
    </row>
    <row r="101" spans="1:5" hidden="1">
      <c r="A101" s="58" t="s">
        <v>253</v>
      </c>
      <c r="B101" s="59" t="s">
        <v>254</v>
      </c>
      <c r="C101" s="55"/>
      <c r="D101" s="60">
        <v>0</v>
      </c>
      <c r="E101" s="60">
        <v>0</v>
      </c>
    </row>
    <row r="102" spans="1:5" hidden="1">
      <c r="A102" s="58" t="s">
        <v>255</v>
      </c>
      <c r="B102" s="59" t="s">
        <v>256</v>
      </c>
      <c r="C102" s="55"/>
      <c r="D102" s="60">
        <v>0</v>
      </c>
      <c r="E102" s="60">
        <v>0</v>
      </c>
    </row>
    <row r="103" spans="1:5" hidden="1">
      <c r="A103" s="58" t="s">
        <v>257</v>
      </c>
      <c r="B103" s="59" t="s">
        <v>258</v>
      </c>
      <c r="C103" s="55"/>
      <c r="D103" s="60">
        <v>0</v>
      </c>
      <c r="E103" s="60">
        <v>0</v>
      </c>
    </row>
    <row r="104" spans="1:5" hidden="1">
      <c r="A104" s="58" t="s">
        <v>259</v>
      </c>
      <c r="B104" s="59" t="s">
        <v>260</v>
      </c>
      <c r="C104" s="55"/>
      <c r="D104" s="60">
        <v>0</v>
      </c>
      <c r="E104" s="60">
        <v>0</v>
      </c>
    </row>
    <row r="105" spans="1:5" hidden="1">
      <c r="A105" s="58" t="s">
        <v>261</v>
      </c>
      <c r="B105" s="59" t="s">
        <v>262</v>
      </c>
      <c r="C105" s="55"/>
      <c r="D105" s="60">
        <v>0</v>
      </c>
      <c r="E105" s="60">
        <v>0</v>
      </c>
    </row>
    <row r="106" spans="1:5">
      <c r="A106" s="58" t="s">
        <v>263</v>
      </c>
      <c r="B106" s="59" t="s">
        <v>264</v>
      </c>
      <c r="C106" s="56" t="s">
        <v>265</v>
      </c>
      <c r="D106" s="60">
        <v>2018696693</v>
      </c>
      <c r="E106" s="60">
        <v>1854354860</v>
      </c>
    </row>
    <row r="107" spans="1:5">
      <c r="A107" s="58" t="s">
        <v>266</v>
      </c>
      <c r="B107" s="59" t="s">
        <v>267</v>
      </c>
      <c r="C107" s="55"/>
      <c r="D107" s="60">
        <v>0</v>
      </c>
      <c r="E107" s="60">
        <v>0</v>
      </c>
    </row>
    <row r="108" spans="1:5">
      <c r="A108" s="58" t="s">
        <v>268</v>
      </c>
      <c r="B108" s="59" t="s">
        <v>269</v>
      </c>
      <c r="C108" s="55"/>
      <c r="D108" s="60">
        <v>0</v>
      </c>
      <c r="E108" s="60">
        <v>0</v>
      </c>
    </row>
    <row r="109" spans="1:5">
      <c r="A109" s="58" t="s">
        <v>270</v>
      </c>
      <c r="B109" s="59" t="s">
        <v>271</v>
      </c>
      <c r="C109" s="55"/>
      <c r="D109" s="60">
        <f>D110+D111</f>
        <v>3472470261</v>
      </c>
      <c r="E109" s="60">
        <v>3286836669</v>
      </c>
    </row>
    <row r="110" spans="1:5">
      <c r="A110" s="58" t="s">
        <v>272</v>
      </c>
      <c r="B110" s="59" t="s">
        <v>273</v>
      </c>
      <c r="C110" s="55"/>
      <c r="D110" s="60">
        <v>0</v>
      </c>
      <c r="E110" s="60">
        <v>587942</v>
      </c>
    </row>
    <row r="111" spans="1:5">
      <c r="A111" s="58" t="s">
        <v>274</v>
      </c>
      <c r="B111" s="59" t="s">
        <v>275</v>
      </c>
      <c r="C111" s="55"/>
      <c r="D111" s="60">
        <v>3472470261</v>
      </c>
      <c r="E111" s="60">
        <v>3286248727</v>
      </c>
    </row>
    <row r="112" spans="1:5">
      <c r="A112" s="58" t="s">
        <v>276</v>
      </c>
      <c r="B112" s="59" t="s">
        <v>277</v>
      </c>
      <c r="C112" s="55"/>
      <c r="D112" s="60">
        <v>0</v>
      </c>
      <c r="E112" s="60">
        <v>0</v>
      </c>
    </row>
    <row r="113" spans="1:5" s="43" customFormat="1">
      <c r="A113" s="54" t="s">
        <v>278</v>
      </c>
      <c r="B113" s="55" t="s">
        <v>279</v>
      </c>
      <c r="C113" s="55"/>
      <c r="D113" s="57">
        <v>0</v>
      </c>
      <c r="E113" s="57">
        <v>0</v>
      </c>
    </row>
    <row r="114" spans="1:5">
      <c r="A114" s="58" t="s">
        <v>280</v>
      </c>
      <c r="B114" s="59" t="s">
        <v>281</v>
      </c>
      <c r="C114" s="55"/>
      <c r="D114" s="60">
        <v>0</v>
      </c>
      <c r="E114" s="60">
        <v>0</v>
      </c>
    </row>
    <row r="115" spans="1:5">
      <c r="A115" s="58" t="s">
        <v>282</v>
      </c>
      <c r="B115" s="59" t="s">
        <v>283</v>
      </c>
      <c r="C115" s="55"/>
      <c r="D115" s="60">
        <v>0</v>
      </c>
      <c r="E115" s="60">
        <v>0</v>
      </c>
    </row>
    <row r="116" spans="1:5" s="43" customFormat="1" ht="13.5" thickBot="1">
      <c r="A116" s="63" t="s">
        <v>284</v>
      </c>
      <c r="B116" s="64" t="s">
        <v>285</v>
      </c>
      <c r="C116" s="64"/>
      <c r="D116" s="65">
        <f>D65+D95</f>
        <v>37762496671</v>
      </c>
      <c r="E116" s="65">
        <f>E65+E95</f>
        <v>30649320906</v>
      </c>
    </row>
    <row r="117" spans="1:5">
      <c r="E117" s="70"/>
    </row>
    <row r="118" spans="1:5" s="1" customFormat="1" ht="15.75">
      <c r="B118" s="374" t="s">
        <v>568</v>
      </c>
      <c r="C118" s="374"/>
      <c r="D118" s="374"/>
      <c r="E118" s="374"/>
    </row>
    <row r="119" spans="1:5" s="72" customFormat="1" ht="17.25">
      <c r="A119" s="71" t="s">
        <v>286</v>
      </c>
      <c r="B119" s="375" t="s">
        <v>287</v>
      </c>
      <c r="C119" s="375"/>
      <c r="D119" s="375"/>
      <c r="E119" s="375"/>
    </row>
    <row r="120" spans="1:5" s="1" customFormat="1">
      <c r="B120" s="41"/>
      <c r="C120" s="73"/>
      <c r="D120" s="74"/>
      <c r="E120" s="75"/>
    </row>
    <row r="121" spans="1:5">
      <c r="E121" s="70"/>
    </row>
    <row r="122" spans="1:5">
      <c r="E122" s="70"/>
    </row>
    <row r="125" spans="1:5" ht="15.75">
      <c r="A125" s="76" t="s">
        <v>288</v>
      </c>
    </row>
  </sheetData>
  <mergeCells count="4">
    <mergeCell ref="A4:E4"/>
    <mergeCell ref="A5:E5"/>
    <mergeCell ref="B118:E118"/>
    <mergeCell ref="B119:E119"/>
  </mergeCells>
  <phoneticPr fontId="12" type="noConversion"/>
  <pageMargins left="0.79" right="0.25" top="0.2" bottom="0.16" header="0.18" footer="0.2"/>
  <pageSetup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5" sqref="G25"/>
    </sheetView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G40"/>
  <sheetViews>
    <sheetView workbookViewId="0">
      <selection activeCell="C17" sqref="C17"/>
    </sheetView>
  </sheetViews>
  <sheetFormatPr defaultRowHeight="12.75"/>
  <cols>
    <col min="1" max="1" width="37.5703125" style="1" customWidth="1"/>
    <col min="2" max="2" width="5.5703125" style="41" customWidth="1"/>
    <col min="3" max="3" width="6.5703125" style="73" customWidth="1"/>
    <col min="4" max="4" width="13.7109375" style="1" customWidth="1"/>
    <col min="5" max="5" width="13.28515625" style="1" customWidth="1"/>
    <col min="6" max="6" width="13.7109375" style="1" customWidth="1"/>
    <col min="7" max="7" width="13.28515625" style="1" customWidth="1"/>
    <col min="8" max="16384" width="9.140625" style="1"/>
  </cols>
  <sheetData>
    <row r="1" spans="1:7" ht="17.25">
      <c r="A1" s="3" t="s">
        <v>289</v>
      </c>
      <c r="B1" s="16"/>
      <c r="C1" s="40"/>
      <c r="D1" s="15"/>
      <c r="E1" s="15"/>
      <c r="F1" s="15"/>
    </row>
    <row r="2" spans="1:7" ht="16.5">
      <c r="A2" s="77" t="s">
        <v>290</v>
      </c>
      <c r="B2" s="78"/>
      <c r="C2" s="79"/>
      <c r="D2" s="80"/>
      <c r="E2" s="80"/>
      <c r="F2" s="80"/>
    </row>
    <row r="4" spans="1:7" ht="21.75">
      <c r="A4" s="376" t="s">
        <v>291</v>
      </c>
      <c r="B4" s="377"/>
      <c r="C4" s="377"/>
      <c r="D4" s="377"/>
      <c r="E4" s="377"/>
      <c r="F4" s="377"/>
      <c r="G4" s="377"/>
    </row>
    <row r="5" spans="1:7" ht="20.25">
      <c r="A5" s="378" t="s">
        <v>331</v>
      </c>
      <c r="B5" s="379"/>
      <c r="C5" s="379"/>
      <c r="D5" s="379"/>
      <c r="E5" s="379"/>
      <c r="F5" s="379"/>
      <c r="G5" s="379"/>
    </row>
    <row r="6" spans="1:7" ht="20.25">
      <c r="A6" s="81"/>
      <c r="B6" s="81"/>
      <c r="C6" s="82"/>
      <c r="D6" s="81"/>
      <c r="E6" s="81"/>
      <c r="F6" s="83"/>
      <c r="G6" s="81"/>
    </row>
    <row r="7" spans="1:7" s="2" customFormat="1" ht="16.5" customHeight="1">
      <c r="A7" s="388" t="s">
        <v>12</v>
      </c>
      <c r="B7" s="388" t="s">
        <v>13</v>
      </c>
      <c r="C7" s="391" t="s">
        <v>292</v>
      </c>
      <c r="D7" s="384" t="s">
        <v>332</v>
      </c>
      <c r="E7" s="385"/>
      <c r="F7" s="383" t="s">
        <v>293</v>
      </c>
      <c r="G7" s="383"/>
    </row>
    <row r="8" spans="1:7" s="2" customFormat="1" ht="16.5" customHeight="1">
      <c r="A8" s="389"/>
      <c r="B8" s="389"/>
      <c r="C8" s="392"/>
      <c r="D8" s="386"/>
      <c r="E8" s="387"/>
      <c r="F8" s="382" t="s">
        <v>333</v>
      </c>
      <c r="G8" s="382"/>
    </row>
    <row r="9" spans="1:7" s="85" customFormat="1" ht="18" customHeight="1">
      <c r="A9" s="390"/>
      <c r="B9" s="390"/>
      <c r="C9" s="393"/>
      <c r="D9" s="84" t="s">
        <v>294</v>
      </c>
      <c r="E9" s="84" t="s">
        <v>295</v>
      </c>
      <c r="F9" s="84" t="s">
        <v>294</v>
      </c>
      <c r="G9" s="84" t="s">
        <v>295</v>
      </c>
    </row>
    <row r="10" spans="1:7" ht="19.5" customHeight="1">
      <c r="A10" s="86" t="s">
        <v>296</v>
      </c>
      <c r="B10" s="87">
        <v>1</v>
      </c>
      <c r="C10" s="88" t="s">
        <v>297</v>
      </c>
      <c r="D10" s="89">
        <v>16529292075</v>
      </c>
      <c r="E10" s="89">
        <v>14518404220</v>
      </c>
      <c r="F10" s="89">
        <v>38844181827</v>
      </c>
      <c r="G10" s="89">
        <v>31806771666</v>
      </c>
    </row>
    <row r="11" spans="1:7" ht="19.5" customHeight="1">
      <c r="A11" s="90" t="s">
        <v>298</v>
      </c>
      <c r="B11" s="91">
        <v>2</v>
      </c>
      <c r="C11" s="92" t="s">
        <v>299</v>
      </c>
      <c r="D11" s="93"/>
      <c r="E11" s="93">
        <v>6272727</v>
      </c>
      <c r="F11" s="93">
        <v>7854546</v>
      </c>
      <c r="G11" s="93">
        <v>110743643</v>
      </c>
    </row>
    <row r="12" spans="1:7" ht="19.5" customHeight="1">
      <c r="A12" s="90" t="s">
        <v>300</v>
      </c>
      <c r="B12" s="91">
        <v>10</v>
      </c>
      <c r="C12" s="92" t="s">
        <v>301</v>
      </c>
      <c r="D12" s="94">
        <f>D10-D11</f>
        <v>16529292075</v>
      </c>
      <c r="E12" s="94">
        <f>E10-E11</f>
        <v>14512131493</v>
      </c>
      <c r="F12" s="94">
        <f>F10-F11</f>
        <v>38836327281</v>
      </c>
      <c r="G12" s="94">
        <f>G10-G11</f>
        <v>31696028023</v>
      </c>
    </row>
    <row r="13" spans="1:7" ht="19.5" customHeight="1">
      <c r="A13" s="90" t="s">
        <v>302</v>
      </c>
      <c r="B13" s="91">
        <v>11</v>
      </c>
      <c r="C13" s="92" t="s">
        <v>303</v>
      </c>
      <c r="D13" s="93">
        <v>14037545593</v>
      </c>
      <c r="E13" s="93">
        <v>12723971107</v>
      </c>
      <c r="F13" s="93">
        <v>31548151153</v>
      </c>
      <c r="G13" s="93">
        <v>25535190670</v>
      </c>
    </row>
    <row r="14" spans="1:7" ht="19.5" customHeight="1">
      <c r="A14" s="90" t="s">
        <v>304</v>
      </c>
      <c r="B14" s="91">
        <v>20</v>
      </c>
      <c r="C14" s="92"/>
      <c r="D14" s="95">
        <f>D12-D13</f>
        <v>2491746482</v>
      </c>
      <c r="E14" s="95">
        <f>E12-E13</f>
        <v>1788160386</v>
      </c>
      <c r="F14" s="95">
        <f>F12-F13</f>
        <v>7288176128</v>
      </c>
      <c r="G14" s="95">
        <f>G12-G13</f>
        <v>6160837353</v>
      </c>
    </row>
    <row r="15" spans="1:7" ht="19.5" customHeight="1">
      <c r="A15" s="90" t="s">
        <v>305</v>
      </c>
      <c r="B15" s="91">
        <v>21</v>
      </c>
      <c r="C15" s="92" t="s">
        <v>306</v>
      </c>
      <c r="D15" s="93">
        <v>21155431</v>
      </c>
      <c r="E15" s="93">
        <v>244832457</v>
      </c>
      <c r="F15" s="93">
        <v>138949145</v>
      </c>
      <c r="G15" s="93">
        <v>605489697</v>
      </c>
    </row>
    <row r="16" spans="1:7" ht="19.5" customHeight="1">
      <c r="A16" s="90" t="s">
        <v>307</v>
      </c>
      <c r="B16" s="91">
        <v>22</v>
      </c>
      <c r="C16" s="92" t="s">
        <v>308</v>
      </c>
      <c r="D16" s="93">
        <v>149483415</v>
      </c>
      <c r="E16" s="93">
        <v>71206500</v>
      </c>
      <c r="F16" s="93">
        <v>348155754</v>
      </c>
      <c r="G16" s="93">
        <v>-228504075</v>
      </c>
    </row>
    <row r="17" spans="1:7" ht="19.5" customHeight="1">
      <c r="A17" s="90" t="s">
        <v>309</v>
      </c>
      <c r="B17" s="91">
        <v>23</v>
      </c>
      <c r="C17" s="92"/>
      <c r="D17" s="93">
        <v>71545115</v>
      </c>
      <c r="E17" s="93"/>
      <c r="F17" s="93">
        <v>158255283</v>
      </c>
      <c r="G17" s="93"/>
    </row>
    <row r="18" spans="1:7" ht="19.5" customHeight="1">
      <c r="A18" s="90" t="s">
        <v>310</v>
      </c>
      <c r="B18" s="91">
        <v>24</v>
      </c>
      <c r="C18" s="92"/>
      <c r="D18" s="93"/>
      <c r="E18" s="93"/>
      <c r="F18" s="93"/>
      <c r="G18" s="93"/>
    </row>
    <row r="19" spans="1:7" ht="19.5" customHeight="1">
      <c r="A19" s="90" t="s">
        <v>311</v>
      </c>
      <c r="B19" s="96" t="s">
        <v>312</v>
      </c>
      <c r="C19" s="92"/>
      <c r="D19" s="93"/>
      <c r="E19" s="93"/>
      <c r="F19" s="93"/>
      <c r="G19" s="93"/>
    </row>
    <row r="20" spans="1:7" ht="19.5" customHeight="1">
      <c r="A20" s="90" t="s">
        <v>313</v>
      </c>
      <c r="B20" s="96" t="s">
        <v>314</v>
      </c>
      <c r="C20" s="92"/>
      <c r="D20" s="93"/>
      <c r="E20" s="93"/>
      <c r="F20" s="93"/>
      <c r="G20" s="93"/>
    </row>
    <row r="21" spans="1:7" ht="19.5" customHeight="1">
      <c r="A21" s="90" t="s">
        <v>315</v>
      </c>
      <c r="B21" s="91">
        <v>25</v>
      </c>
      <c r="C21" s="92" t="s">
        <v>316</v>
      </c>
      <c r="D21" s="93">
        <v>1125564195</v>
      </c>
      <c r="E21" s="93">
        <v>1138445734</v>
      </c>
      <c r="F21" s="93">
        <v>3367773408</v>
      </c>
      <c r="G21" s="93">
        <v>3600104259</v>
      </c>
    </row>
    <row r="22" spans="1:7" ht="19.5" customHeight="1">
      <c r="A22" s="90" t="s">
        <v>317</v>
      </c>
      <c r="B22" s="91">
        <v>30</v>
      </c>
      <c r="C22" s="92"/>
      <c r="D22" s="95">
        <f>D14+D15-D16-D21</f>
        <v>1237854303</v>
      </c>
      <c r="E22" s="95">
        <f>E14+E15-E16-E21</f>
        <v>823340609</v>
      </c>
      <c r="F22" s="95">
        <f>F14+F15-F16-F21</f>
        <v>3711196111</v>
      </c>
      <c r="G22" s="95">
        <f>G14+G15-G16-G21</f>
        <v>3394726866</v>
      </c>
    </row>
    <row r="23" spans="1:7" ht="19.5" customHeight="1">
      <c r="A23" s="90" t="s">
        <v>318</v>
      </c>
      <c r="B23" s="91">
        <v>31</v>
      </c>
      <c r="C23" s="92" t="s">
        <v>319</v>
      </c>
      <c r="D23" s="93">
        <v>591337620</v>
      </c>
      <c r="E23" s="93">
        <v>714655076</v>
      </c>
      <c r="F23" s="93">
        <v>977975561</v>
      </c>
      <c r="G23" s="93">
        <v>907215978</v>
      </c>
    </row>
    <row r="24" spans="1:7" ht="19.5" customHeight="1">
      <c r="A24" s="90" t="s">
        <v>320</v>
      </c>
      <c r="B24" s="91">
        <v>32</v>
      </c>
      <c r="C24" s="92" t="s">
        <v>321</v>
      </c>
      <c r="D24" s="93">
        <v>36404575</v>
      </c>
      <c r="E24" s="93">
        <v>96501922</v>
      </c>
      <c r="F24" s="93">
        <v>237286722</v>
      </c>
      <c r="G24" s="93">
        <v>117251763</v>
      </c>
    </row>
    <row r="25" spans="1:7" ht="19.5" customHeight="1">
      <c r="A25" s="90" t="s">
        <v>322</v>
      </c>
      <c r="B25" s="91">
        <v>40</v>
      </c>
      <c r="C25" s="92"/>
      <c r="D25" s="95">
        <f>D23-D24</f>
        <v>554933045</v>
      </c>
      <c r="E25" s="95">
        <f>E23-E24</f>
        <v>618153154</v>
      </c>
      <c r="F25" s="95">
        <f>F23-F24</f>
        <v>740688839</v>
      </c>
      <c r="G25" s="95">
        <f>G23-G24</f>
        <v>789964215</v>
      </c>
    </row>
    <row r="26" spans="1:7" ht="19.5" customHeight="1">
      <c r="A26" s="90" t="s">
        <v>323</v>
      </c>
      <c r="B26" s="91">
        <v>50</v>
      </c>
      <c r="D26" s="95">
        <f>D22+D25</f>
        <v>1792787348</v>
      </c>
      <c r="E26" s="95">
        <f>E22+E25</f>
        <v>1441493763</v>
      </c>
      <c r="F26" s="95">
        <f>F22+F25</f>
        <v>4451884950</v>
      </c>
      <c r="G26" s="95">
        <f>G22+G25</f>
        <v>4184691081</v>
      </c>
    </row>
    <row r="27" spans="1:7" ht="19.5" customHeight="1">
      <c r="A27" s="90" t="s">
        <v>324</v>
      </c>
      <c r="B27" s="91">
        <v>51</v>
      </c>
      <c r="C27" s="92" t="s">
        <v>325</v>
      </c>
      <c r="D27" s="93">
        <v>394413216</v>
      </c>
      <c r="E27" s="93">
        <v>325180627</v>
      </c>
      <c r="F27" s="93">
        <v>979414689</v>
      </c>
      <c r="G27" s="93">
        <v>897854412</v>
      </c>
    </row>
    <row r="28" spans="1:7" ht="19.5" customHeight="1">
      <c r="A28" s="90" t="s">
        <v>326</v>
      </c>
      <c r="B28" s="91">
        <v>52</v>
      </c>
      <c r="C28" s="92"/>
      <c r="D28" s="93"/>
      <c r="E28" s="93"/>
      <c r="F28" s="93"/>
      <c r="G28" s="93"/>
    </row>
    <row r="29" spans="1:7" ht="19.5" customHeight="1">
      <c r="A29" s="90" t="s">
        <v>327</v>
      </c>
      <c r="B29" s="91">
        <v>60</v>
      </c>
      <c r="C29" s="92"/>
      <c r="D29" s="95">
        <f>D26-D27</f>
        <v>1398374132</v>
      </c>
      <c r="E29" s="95">
        <f>E26-E27</f>
        <v>1116313136</v>
      </c>
      <c r="F29" s="95">
        <f>F26-F27</f>
        <v>3472470261</v>
      </c>
      <c r="G29" s="95">
        <f>G26-G27</f>
        <v>3286836669</v>
      </c>
    </row>
    <row r="30" spans="1:7" ht="19.5" customHeight="1">
      <c r="A30" s="97" t="s">
        <v>328</v>
      </c>
      <c r="B30" s="98">
        <v>70</v>
      </c>
      <c r="C30" s="99"/>
      <c r="D30" s="100"/>
      <c r="E30" s="101"/>
      <c r="F30" s="101"/>
      <c r="G30" s="101"/>
    </row>
    <row r="33" spans="1:7" ht="16.5">
      <c r="E33" s="380" t="s">
        <v>571</v>
      </c>
      <c r="F33" s="381"/>
      <c r="G33" s="381"/>
    </row>
    <row r="34" spans="1:7" s="104" customFormat="1" ht="15.75">
      <c r="A34" s="102" t="s">
        <v>329</v>
      </c>
      <c r="B34" s="103"/>
      <c r="C34" s="103"/>
    </row>
    <row r="40" spans="1:7" ht="15.75">
      <c r="A40" s="105" t="s">
        <v>330</v>
      </c>
    </row>
  </sheetData>
  <mergeCells count="9">
    <mergeCell ref="A4:G4"/>
    <mergeCell ref="A5:G5"/>
    <mergeCell ref="E33:G33"/>
    <mergeCell ref="F8:G8"/>
    <mergeCell ref="F7:G7"/>
    <mergeCell ref="D7:E8"/>
    <mergeCell ref="B7:B9"/>
    <mergeCell ref="A7:A9"/>
    <mergeCell ref="C7:C9"/>
  </mergeCells>
  <phoneticPr fontId="12" type="noConversion"/>
  <pageMargins left="0.25" right="0.25" top="0.37" bottom="0.56999999999999995" header="0.27" footer="0.4"/>
  <pageSetup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H51"/>
  <sheetViews>
    <sheetView workbookViewId="0">
      <selection activeCell="E8" sqref="E8:I26"/>
    </sheetView>
  </sheetViews>
  <sheetFormatPr defaultRowHeight="12.75"/>
  <cols>
    <col min="1" max="1" width="50.85546875" style="1" customWidth="1"/>
    <col min="2" max="2" width="5.28515625" style="1" customWidth="1"/>
    <col min="3" max="3" width="16.140625" style="1" customWidth="1"/>
    <col min="4" max="4" width="17.140625" style="1" customWidth="1"/>
    <col min="5" max="5" width="9.140625" style="1"/>
    <col min="6" max="6" width="3.28515625" style="1" hidden="1" customWidth="1"/>
    <col min="7" max="8" width="17.42578125" style="1" customWidth="1"/>
    <col min="9" max="16384" width="9.140625" style="1"/>
  </cols>
  <sheetData>
    <row r="1" spans="1:8" ht="15.75">
      <c r="A1" s="17" t="s">
        <v>6</v>
      </c>
      <c r="B1" s="399"/>
      <c r="C1" s="399"/>
      <c r="D1" s="399"/>
    </row>
    <row r="2" spans="1:8" ht="15.75">
      <c r="A2" s="18" t="s">
        <v>7</v>
      </c>
      <c r="B2" s="400" t="s">
        <v>8</v>
      </c>
      <c r="C2" s="400"/>
      <c r="D2" s="400"/>
    </row>
    <row r="3" spans="1:8">
      <c r="A3" s="11" t="s">
        <v>9</v>
      </c>
      <c r="B3" s="401" t="s">
        <v>10</v>
      </c>
      <c r="C3" s="401"/>
      <c r="D3" s="401"/>
    </row>
    <row r="4" spans="1:8">
      <c r="A4" s="11"/>
      <c r="B4" s="11"/>
      <c r="C4" s="11"/>
      <c r="D4" s="11"/>
    </row>
    <row r="5" spans="1:8" ht="22.5">
      <c r="A5" s="402" t="s">
        <v>11</v>
      </c>
      <c r="B5" s="402"/>
      <c r="C5" s="402"/>
      <c r="D5" s="402"/>
    </row>
    <row r="6" spans="1:8" ht="18.75">
      <c r="A6" s="395" t="s">
        <v>49</v>
      </c>
      <c r="B6" s="395"/>
      <c r="C6" s="395"/>
      <c r="D6" s="395"/>
    </row>
    <row r="8" spans="1:8" s="2" customFormat="1" ht="15.75" customHeight="1">
      <c r="A8" s="396" t="s">
        <v>12</v>
      </c>
      <c r="B8" s="396" t="s">
        <v>13</v>
      </c>
      <c r="C8" s="19" t="s">
        <v>14</v>
      </c>
      <c r="D8" s="19" t="s">
        <v>15</v>
      </c>
    </row>
    <row r="9" spans="1:8" s="2" customFormat="1" ht="15.75" customHeight="1">
      <c r="A9" s="397"/>
      <c r="B9" s="397"/>
      <c r="C9" s="20" t="s">
        <v>50</v>
      </c>
      <c r="D9" s="20" t="s">
        <v>51</v>
      </c>
    </row>
    <row r="10" spans="1:8" ht="15" customHeight="1">
      <c r="A10" s="21" t="s">
        <v>16</v>
      </c>
      <c r="B10" s="22"/>
      <c r="C10" s="23"/>
      <c r="D10" s="22"/>
    </row>
    <row r="11" spans="1:8" ht="15" customHeight="1">
      <c r="A11" s="24" t="s">
        <v>17</v>
      </c>
      <c r="B11" s="5">
        <v>1</v>
      </c>
      <c r="C11" s="7">
        <f>356949000+11003360917+26279885269</f>
        <v>37640195186</v>
      </c>
      <c r="D11" s="7">
        <v>38257375286</v>
      </c>
      <c r="G11" s="25"/>
      <c r="H11" s="9"/>
    </row>
    <row r="12" spans="1:8" ht="15" customHeight="1">
      <c r="A12" s="24" t="s">
        <v>18</v>
      </c>
      <c r="B12" s="5">
        <v>2</v>
      </c>
      <c r="C12" s="7">
        <f>-6979178875-38337727-16560594568+1409173000</f>
        <v>-22168938170</v>
      </c>
      <c r="D12" s="7">
        <v>-23139178682</v>
      </c>
      <c r="G12" s="25"/>
      <c r="H12" s="9"/>
    </row>
    <row r="13" spans="1:8" ht="15" customHeight="1">
      <c r="A13" s="24" t="s">
        <v>19</v>
      </c>
      <c r="B13" s="5">
        <v>3</v>
      </c>
      <c r="C13" s="7">
        <f>-37000000-1570787025-171000000-7011539427</f>
        <v>-8790326452</v>
      </c>
      <c r="D13" s="7">
        <v>-10008494631</v>
      </c>
      <c r="G13" s="4"/>
      <c r="H13" s="9"/>
    </row>
    <row r="14" spans="1:8" ht="15" customHeight="1">
      <c r="A14" s="24" t="s">
        <v>20</v>
      </c>
      <c r="B14" s="5">
        <v>4</v>
      </c>
      <c r="C14" s="7">
        <f>-71545115-86710168</f>
        <v>-158255283</v>
      </c>
      <c r="D14" s="7"/>
      <c r="G14" s="11"/>
      <c r="H14" s="9"/>
    </row>
    <row r="15" spans="1:8" ht="15" customHeight="1">
      <c r="A15" s="24" t="s">
        <v>21</v>
      </c>
      <c r="B15" s="5">
        <v>5</v>
      </c>
      <c r="C15" s="7">
        <f>-180000000-613176628</f>
        <v>-793176628</v>
      </c>
      <c r="D15" s="7">
        <v>-1040770095</v>
      </c>
      <c r="G15" s="4"/>
      <c r="H15" s="9"/>
    </row>
    <row r="16" spans="1:8" ht="15" customHeight="1">
      <c r="A16" s="24" t="s">
        <v>22</v>
      </c>
      <c r="B16" s="5">
        <v>6</v>
      </c>
      <c r="C16" s="7">
        <f>2763000+15607000+1885000+100000+23513665+845210+1396021+68866651</f>
        <v>114976547</v>
      </c>
      <c r="D16" s="7">
        <v>700886843</v>
      </c>
      <c r="G16" s="4"/>
      <c r="H16" s="9"/>
    </row>
    <row r="17" spans="1:8" ht="15" customHeight="1">
      <c r="A17" s="24" t="s">
        <v>23</v>
      </c>
      <c r="B17" s="5">
        <v>7</v>
      </c>
      <c r="C17" s="7">
        <f>-7998000-2937028-8964597-42000000-25400000-5999000-77938300-674000-8895770-4556084-493439465-100786500-990000-5343768216</f>
        <v>-6124346960</v>
      </c>
      <c r="D17" s="7">
        <v>-3772083124</v>
      </c>
      <c r="G17" s="4"/>
      <c r="H17" s="9"/>
    </row>
    <row r="18" spans="1:8" s="2" customFormat="1" ht="15" customHeight="1">
      <c r="A18" s="26" t="s">
        <v>24</v>
      </c>
      <c r="B18" s="27">
        <v>20</v>
      </c>
      <c r="C18" s="13">
        <f>SUM(C11:C17)</f>
        <v>-279871760</v>
      </c>
      <c r="D18" s="13">
        <f>SUM(D11:D17)</f>
        <v>997735597</v>
      </c>
      <c r="G18" s="28"/>
      <c r="H18" s="9"/>
    </row>
    <row r="19" spans="1:8" s="2" customFormat="1" ht="15" customHeight="1">
      <c r="A19" s="26" t="s">
        <v>25</v>
      </c>
      <c r="B19" s="27"/>
      <c r="C19" s="13"/>
      <c r="D19" s="13"/>
      <c r="G19" s="12"/>
      <c r="H19" s="9"/>
    </row>
    <row r="20" spans="1:8" ht="15" customHeight="1">
      <c r="A20" s="24" t="s">
        <v>26</v>
      </c>
      <c r="B20" s="5">
        <v>21</v>
      </c>
      <c r="C20" s="7">
        <f>-354922000-1409173000</f>
        <v>-1764095000</v>
      </c>
      <c r="D20" s="7">
        <v>-201860000</v>
      </c>
      <c r="G20" s="9"/>
      <c r="H20" s="9"/>
    </row>
    <row r="21" spans="1:8" ht="15" customHeight="1">
      <c r="A21" s="24" t="s">
        <v>27</v>
      </c>
      <c r="B21" s="5">
        <v>22</v>
      </c>
      <c r="C21" s="7">
        <v>60000000</v>
      </c>
      <c r="D21" s="7"/>
      <c r="G21" s="9"/>
    </row>
    <row r="22" spans="1:8" ht="15" customHeight="1">
      <c r="A22" s="24" t="s">
        <v>28</v>
      </c>
      <c r="B22" s="5">
        <v>23</v>
      </c>
      <c r="C22" s="7">
        <f>-490000000-3691331209</f>
        <v>-4181331209</v>
      </c>
      <c r="D22" s="7"/>
      <c r="G22" s="10"/>
      <c r="H22" s="4"/>
    </row>
    <row r="23" spans="1:8" ht="15" customHeight="1">
      <c r="A23" s="24" t="s">
        <v>29</v>
      </c>
      <c r="B23" s="5">
        <v>24</v>
      </c>
      <c r="C23" s="7">
        <v>673607500</v>
      </c>
      <c r="D23" s="29">
        <v>2282753794</v>
      </c>
      <c r="G23" s="12"/>
    </row>
    <row r="24" spans="1:8" ht="15" customHeight="1">
      <c r="A24" s="24" t="s">
        <v>30</v>
      </c>
      <c r="B24" s="5">
        <v>25</v>
      </c>
      <c r="C24" s="7"/>
      <c r="D24" s="29"/>
      <c r="G24" s="9"/>
    </row>
    <row r="25" spans="1:8" ht="15" customHeight="1">
      <c r="A25" s="24" t="s">
        <v>31</v>
      </c>
      <c r="B25" s="5">
        <v>26</v>
      </c>
      <c r="C25" s="7"/>
      <c r="D25" s="7"/>
      <c r="F25" s="9"/>
      <c r="G25" s="9"/>
    </row>
    <row r="26" spans="1:8" ht="15" customHeight="1">
      <c r="A26" s="24" t="s">
        <v>32</v>
      </c>
      <c r="B26" s="5">
        <v>27</v>
      </c>
      <c r="C26" s="7">
        <v>44001621</v>
      </c>
      <c r="D26" s="7">
        <v>236544606</v>
      </c>
      <c r="F26" s="9"/>
      <c r="G26" s="9"/>
    </row>
    <row r="27" spans="1:8" s="2" customFormat="1" ht="15" customHeight="1">
      <c r="A27" s="26" t="s">
        <v>33</v>
      </c>
      <c r="B27" s="27">
        <v>30</v>
      </c>
      <c r="C27" s="13">
        <f>SUM(C20:C26)</f>
        <v>-5167817088</v>
      </c>
      <c r="D27" s="13">
        <f>SUM(D20:D26)</f>
        <v>2317438400</v>
      </c>
      <c r="F27" s="9">
        <v>26384501</v>
      </c>
    </row>
    <row r="28" spans="1:8" s="2" customFormat="1" ht="15" customHeight="1">
      <c r="A28" s="26" t="s">
        <v>34</v>
      </c>
      <c r="B28" s="27"/>
      <c r="C28" s="13"/>
      <c r="D28" s="13"/>
      <c r="F28" s="9">
        <v>134872500</v>
      </c>
      <c r="G28" s="14"/>
    </row>
    <row r="29" spans="1:8" ht="15" customHeight="1">
      <c r="A29" s="24" t="s">
        <v>35</v>
      </c>
      <c r="B29" s="5">
        <v>31</v>
      </c>
      <c r="C29" s="7"/>
      <c r="D29" s="7"/>
      <c r="F29" s="9">
        <v>1188937</v>
      </c>
      <c r="G29" s="4">
        <f>G19+G13</f>
        <v>0</v>
      </c>
    </row>
    <row r="30" spans="1:8" ht="15" customHeight="1">
      <c r="A30" s="24" t="s">
        <v>36</v>
      </c>
      <c r="B30" s="5">
        <v>32</v>
      </c>
      <c r="C30" s="7"/>
      <c r="D30" s="7"/>
      <c r="F30" s="9">
        <v>10000000</v>
      </c>
    </row>
    <row r="31" spans="1:8" ht="15" customHeight="1">
      <c r="A31" s="24" t="s">
        <v>37</v>
      </c>
      <c r="B31" s="5">
        <v>33</v>
      </c>
      <c r="C31" s="7">
        <f>1464000000+912840824+4939190823</f>
        <v>7316031647</v>
      </c>
      <c r="D31" s="7"/>
      <c r="F31" s="9">
        <v>1529137</v>
      </c>
    </row>
    <row r="32" spans="1:8" ht="15" customHeight="1">
      <c r="A32" s="24" t="s">
        <v>38</v>
      </c>
      <c r="B32" s="5">
        <v>34</v>
      </c>
      <c r="C32" s="7">
        <v>-3773508081</v>
      </c>
      <c r="D32" s="7"/>
      <c r="F32" s="9">
        <v>4865133</v>
      </c>
      <c r="G32" s="4"/>
    </row>
    <row r="33" spans="1:7" ht="15" customHeight="1">
      <c r="A33" s="24" t="s">
        <v>39</v>
      </c>
      <c r="B33" s="5">
        <v>35</v>
      </c>
      <c r="C33" s="7"/>
      <c r="D33" s="7"/>
      <c r="F33" s="9">
        <v>19787276</v>
      </c>
    </row>
    <row r="34" spans="1:7" ht="15" customHeight="1">
      <c r="A34" s="24" t="s">
        <v>40</v>
      </c>
      <c r="B34" s="5">
        <v>36</v>
      </c>
      <c r="C34" s="7"/>
      <c r="D34" s="7">
        <v>-1679686385</v>
      </c>
      <c r="F34" s="9">
        <v>9343000</v>
      </c>
    </row>
    <row r="35" spans="1:7" s="2" customFormat="1" ht="15" customHeight="1">
      <c r="A35" s="26" t="s">
        <v>41</v>
      </c>
      <c r="B35" s="27">
        <v>40</v>
      </c>
      <c r="C35" s="13">
        <f>SUM(C29:C34)</f>
        <v>3542523566</v>
      </c>
      <c r="D35" s="13">
        <f>D29+D30+D31+D32+D33+D34</f>
        <v>-1679686385</v>
      </c>
      <c r="F35" s="9">
        <v>20097000</v>
      </c>
    </row>
    <row r="36" spans="1:7" s="2" customFormat="1" ht="15" customHeight="1">
      <c r="A36" s="26" t="s">
        <v>42</v>
      </c>
      <c r="B36" s="27">
        <v>50</v>
      </c>
      <c r="C36" s="13">
        <f>C18+C27+C35</f>
        <v>-1905165282</v>
      </c>
      <c r="D36" s="13">
        <f>D18+D27+D35</f>
        <v>1635487612</v>
      </c>
      <c r="F36" s="9">
        <v>1200000</v>
      </c>
    </row>
    <row r="37" spans="1:7" s="2" customFormat="1" ht="15" customHeight="1">
      <c r="A37" s="26" t="s">
        <v>43</v>
      </c>
      <c r="B37" s="27">
        <v>60</v>
      </c>
      <c r="C37" s="13">
        <v>2951449831</v>
      </c>
      <c r="D37" s="13">
        <v>1315962219</v>
      </c>
      <c r="F37" s="9">
        <v>14841500</v>
      </c>
    </row>
    <row r="38" spans="1:7" s="33" customFormat="1" ht="15" customHeight="1">
      <c r="A38" s="30" t="s">
        <v>44</v>
      </c>
      <c r="B38" s="31">
        <v>61</v>
      </c>
      <c r="C38" s="32">
        <v>735287</v>
      </c>
      <c r="D38" s="32"/>
      <c r="F38" s="34">
        <v>3886400</v>
      </c>
      <c r="G38" s="35"/>
    </row>
    <row r="39" spans="1:7" s="2" customFormat="1" ht="15" customHeight="1">
      <c r="A39" s="26" t="s">
        <v>45</v>
      </c>
      <c r="B39" s="27">
        <v>70</v>
      </c>
      <c r="C39" s="13">
        <f>SUM(C36:C38)</f>
        <v>1047019836</v>
      </c>
      <c r="D39" s="13">
        <f>D36+D37+D38</f>
        <v>2951449831</v>
      </c>
      <c r="F39" s="9">
        <v>3000000</v>
      </c>
      <c r="G39" s="14"/>
    </row>
    <row r="40" spans="1:7" ht="15.75" customHeight="1">
      <c r="A40" s="36"/>
      <c r="B40" s="8"/>
      <c r="C40" s="8"/>
      <c r="D40" s="8"/>
      <c r="F40" s="9">
        <v>3831813</v>
      </c>
    </row>
    <row r="41" spans="1:7" ht="16.5">
      <c r="A41" s="11"/>
      <c r="E41" s="16"/>
      <c r="F41" s="9">
        <v>9272727</v>
      </c>
      <c r="G41" s="4"/>
    </row>
    <row r="42" spans="1:7" ht="15" customHeight="1">
      <c r="A42" s="37"/>
      <c r="B42" s="398" t="s">
        <v>569</v>
      </c>
      <c r="C42" s="398"/>
      <c r="D42" s="398"/>
      <c r="F42" s="9">
        <v>960500</v>
      </c>
    </row>
    <row r="43" spans="1:7" ht="16.5">
      <c r="A43" s="38" t="s">
        <v>46</v>
      </c>
      <c r="B43" s="15"/>
      <c r="C43" s="394" t="s">
        <v>47</v>
      </c>
      <c r="D43" s="394"/>
      <c r="F43" s="9">
        <v>6527272</v>
      </c>
    </row>
    <row r="44" spans="1:7" ht="16.5">
      <c r="A44" s="15"/>
      <c r="B44" s="15"/>
      <c r="C44" s="15"/>
      <c r="D44" s="15"/>
      <c r="F44" s="9">
        <v>2361000</v>
      </c>
    </row>
    <row r="45" spans="1:7" ht="16.5">
      <c r="A45" s="15"/>
      <c r="B45" s="15"/>
      <c r="C45" s="15"/>
      <c r="D45" s="15"/>
      <c r="F45" s="9">
        <f>SUM(F25:F44)</f>
        <v>273948696</v>
      </c>
    </row>
    <row r="46" spans="1:7" ht="16.5">
      <c r="A46" s="15"/>
      <c r="B46" s="15"/>
      <c r="C46" s="15"/>
      <c r="D46" s="15"/>
    </row>
    <row r="47" spans="1:7" ht="16.5">
      <c r="A47" s="15"/>
      <c r="B47" s="15"/>
      <c r="C47" s="15"/>
      <c r="D47" s="15"/>
    </row>
    <row r="48" spans="1:7" ht="16.5">
      <c r="A48" s="39" t="s">
        <v>48</v>
      </c>
      <c r="B48" s="15"/>
      <c r="C48" s="15"/>
      <c r="D48" s="15"/>
    </row>
    <row r="49" spans="1:4" ht="16.5">
      <c r="A49" s="15"/>
      <c r="B49" s="15"/>
      <c r="C49" s="15"/>
      <c r="D49" s="15"/>
    </row>
    <row r="51" spans="1:4">
      <c r="A51" s="25"/>
    </row>
  </sheetData>
  <mergeCells count="9">
    <mergeCell ref="B1:D1"/>
    <mergeCell ref="B2:D2"/>
    <mergeCell ref="B3:D3"/>
    <mergeCell ref="A5:D5"/>
    <mergeCell ref="C43:D43"/>
    <mergeCell ref="A6:D6"/>
    <mergeCell ref="A8:A9"/>
    <mergeCell ref="B8:B9"/>
    <mergeCell ref="B42:D42"/>
  </mergeCells>
  <phoneticPr fontId="12" type="noConversion"/>
  <pageMargins left="1.01" right="0.42" top="0.5" bottom="0.37" header="0.5" footer="0.5"/>
  <pageSetup orientation="portrait" horizontalDpi="0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</sheetPr>
  <dimension ref="A1:I160"/>
  <sheetViews>
    <sheetView topLeftCell="A127" workbookViewId="0">
      <selection activeCell="C84" sqref="C84"/>
    </sheetView>
  </sheetViews>
  <sheetFormatPr defaultRowHeight="12.75"/>
  <cols>
    <col min="1" max="1" width="23.42578125" style="111" customWidth="1"/>
    <col min="2" max="2" width="35.140625" style="111" customWidth="1"/>
    <col min="3" max="3" width="17.5703125" style="144" customWidth="1"/>
    <col min="4" max="4" width="18.28515625" style="169" customWidth="1"/>
    <col min="5" max="5" width="9.140625" style="111"/>
    <col min="6" max="6" width="18.42578125" style="111" customWidth="1"/>
    <col min="7" max="16384" width="9.140625" style="111"/>
  </cols>
  <sheetData>
    <row r="1" spans="1:9" s="107" customFormat="1" ht="34.5" customHeight="1">
      <c r="A1" s="106" t="s">
        <v>334</v>
      </c>
      <c r="C1" s="108"/>
      <c r="E1"/>
      <c r="F1"/>
      <c r="G1"/>
      <c r="H1"/>
      <c r="I1"/>
    </row>
    <row r="2" spans="1:9" ht="16.5">
      <c r="A2" s="407"/>
      <c r="B2" s="407"/>
      <c r="C2" s="109"/>
      <c r="D2" s="110"/>
      <c r="E2"/>
      <c r="F2"/>
      <c r="G2"/>
      <c r="H2"/>
      <c r="I2"/>
    </row>
    <row r="3" spans="1:9" ht="24" customHeight="1">
      <c r="A3" s="408" t="s">
        <v>12</v>
      </c>
      <c r="B3" s="409"/>
      <c r="C3" s="112" t="s">
        <v>452</v>
      </c>
      <c r="D3" s="113" t="s">
        <v>335</v>
      </c>
      <c r="E3"/>
      <c r="F3"/>
      <c r="G3"/>
      <c r="H3"/>
      <c r="I3"/>
    </row>
    <row r="4" spans="1:9" ht="23.1" customHeight="1">
      <c r="A4" s="410" t="s">
        <v>336</v>
      </c>
      <c r="B4" s="410"/>
      <c r="C4" s="114">
        <f>C5+C6+C10</f>
        <v>1047019836</v>
      </c>
      <c r="D4" s="114">
        <v>1951449831</v>
      </c>
      <c r="E4"/>
      <c r="F4"/>
      <c r="G4"/>
      <c r="H4"/>
      <c r="I4"/>
    </row>
    <row r="5" spans="1:9" s="116" customFormat="1" ht="23.1" customHeight="1">
      <c r="A5" s="403" t="s">
        <v>337</v>
      </c>
      <c r="B5" s="403"/>
      <c r="C5" s="115">
        <v>65659773</v>
      </c>
      <c r="D5" s="115">
        <v>4658662</v>
      </c>
      <c r="E5"/>
      <c r="F5"/>
      <c r="G5"/>
      <c r="H5"/>
      <c r="I5"/>
    </row>
    <row r="6" spans="1:9" s="116" customFormat="1" ht="23.1" customHeight="1">
      <c r="A6" s="403" t="s">
        <v>338</v>
      </c>
      <c r="B6" s="403"/>
      <c r="C6" s="117">
        <f>SUM(C7:C9)</f>
        <v>960842732</v>
      </c>
      <c r="D6" s="117">
        <v>1927009125</v>
      </c>
      <c r="E6"/>
      <c r="F6"/>
      <c r="G6"/>
      <c r="H6"/>
      <c r="I6"/>
    </row>
    <row r="7" spans="1:9" ht="23.1" customHeight="1">
      <c r="A7" s="404" t="s">
        <v>339</v>
      </c>
      <c r="B7" s="404"/>
      <c r="C7" s="118">
        <v>958820329</v>
      </c>
      <c r="D7" s="118">
        <v>1924986722</v>
      </c>
      <c r="E7"/>
      <c r="F7"/>
      <c r="G7"/>
      <c r="H7"/>
      <c r="I7"/>
    </row>
    <row r="8" spans="1:9" ht="23.1" customHeight="1">
      <c r="A8" s="404" t="s">
        <v>340</v>
      </c>
      <c r="B8" s="404"/>
      <c r="C8" s="118">
        <v>1022403</v>
      </c>
      <c r="D8" s="118">
        <v>1022403</v>
      </c>
      <c r="E8"/>
      <c r="F8"/>
      <c r="G8"/>
      <c r="H8"/>
      <c r="I8"/>
    </row>
    <row r="9" spans="1:9" ht="23.1" customHeight="1">
      <c r="A9" s="415" t="s">
        <v>341</v>
      </c>
      <c r="B9" s="416"/>
      <c r="C9" s="118">
        <v>1000000</v>
      </c>
      <c r="D9" s="118">
        <v>1000000</v>
      </c>
      <c r="E9"/>
      <c r="F9"/>
      <c r="G9"/>
      <c r="H9"/>
      <c r="I9"/>
    </row>
    <row r="10" spans="1:9" s="116" customFormat="1" ht="23.1" customHeight="1">
      <c r="A10" s="417" t="s">
        <v>342</v>
      </c>
      <c r="B10" s="418"/>
      <c r="C10" s="117">
        <f>C11</f>
        <v>20517331</v>
      </c>
      <c r="D10" s="117">
        <v>19782044</v>
      </c>
      <c r="E10"/>
      <c r="F10"/>
      <c r="G10"/>
      <c r="H10"/>
      <c r="I10"/>
    </row>
    <row r="11" spans="1:9" ht="23.1" customHeight="1">
      <c r="A11" s="415" t="s">
        <v>339</v>
      </c>
      <c r="B11" s="416"/>
      <c r="C11" s="118">
        <v>20517331</v>
      </c>
      <c r="D11" s="118">
        <v>19782044</v>
      </c>
      <c r="E11"/>
      <c r="F11"/>
      <c r="G11"/>
      <c r="H11"/>
      <c r="I11"/>
    </row>
    <row r="12" spans="1:9" ht="23.1" customHeight="1">
      <c r="A12" s="419" t="s">
        <v>1</v>
      </c>
      <c r="B12" s="420"/>
      <c r="C12" s="119">
        <f>C4</f>
        <v>1047019836</v>
      </c>
      <c r="D12" s="119">
        <v>1951449831</v>
      </c>
      <c r="E12"/>
      <c r="F12"/>
      <c r="G12"/>
      <c r="H12"/>
      <c r="I12"/>
    </row>
    <row r="13" spans="1:9" ht="23.1" customHeight="1">
      <c r="A13" s="421" t="s">
        <v>343</v>
      </c>
      <c r="B13" s="422"/>
      <c r="C13" s="119"/>
      <c r="D13" s="119"/>
      <c r="E13"/>
      <c r="F13"/>
      <c r="G13"/>
      <c r="H13"/>
      <c r="I13"/>
    </row>
    <row r="14" spans="1:9" ht="23.1" customHeight="1">
      <c r="A14" s="415" t="s">
        <v>344</v>
      </c>
      <c r="B14" s="416"/>
      <c r="C14" s="118">
        <v>22806332741</v>
      </c>
      <c r="D14" s="118">
        <v>18338725102</v>
      </c>
      <c r="E14"/>
      <c r="F14"/>
      <c r="G14"/>
      <c r="H14"/>
      <c r="I14"/>
    </row>
    <row r="15" spans="1:9" ht="23.1" customHeight="1">
      <c r="A15" s="423" t="s">
        <v>345</v>
      </c>
      <c r="B15" s="424"/>
      <c r="C15" s="118">
        <v>119175800</v>
      </c>
      <c r="D15" s="118">
        <v>176777636</v>
      </c>
      <c r="E15"/>
      <c r="F15"/>
      <c r="G15"/>
      <c r="H15"/>
      <c r="I15"/>
    </row>
    <row r="16" spans="1:9" ht="23.1" customHeight="1">
      <c r="A16" s="425" t="s">
        <v>346</v>
      </c>
      <c r="B16" s="426"/>
      <c r="C16" s="118">
        <f>2055217680+1254866067+1766308205</f>
        <v>5076391952</v>
      </c>
      <c r="D16" s="118">
        <v>3131913382</v>
      </c>
      <c r="F16"/>
      <c r="G16"/>
      <c r="H16"/>
      <c r="I16"/>
    </row>
    <row r="17" spans="1:9" ht="23.1" customHeight="1">
      <c r="A17" s="425" t="s">
        <v>347</v>
      </c>
      <c r="B17" s="426"/>
      <c r="C17" s="121">
        <v>-862222508</v>
      </c>
      <c r="D17" s="121">
        <v>-862222508</v>
      </c>
      <c r="F17"/>
      <c r="G17"/>
      <c r="H17"/>
      <c r="I17"/>
    </row>
    <row r="18" spans="1:9" ht="23.1" customHeight="1">
      <c r="A18" s="411" t="s">
        <v>1</v>
      </c>
      <c r="B18" s="412"/>
      <c r="C18" s="122">
        <f>SUM(C14:C17)</f>
        <v>27139677985</v>
      </c>
      <c r="D18" s="122">
        <f>SUM(D14:D17)</f>
        <v>20785193612</v>
      </c>
      <c r="F18"/>
      <c r="G18"/>
      <c r="H18"/>
      <c r="I18"/>
    </row>
    <row r="19" spans="1:9" ht="23.1" customHeight="1">
      <c r="A19" s="413" t="s">
        <v>348</v>
      </c>
      <c r="B19" s="414"/>
      <c r="C19" s="119"/>
      <c r="D19" s="119"/>
      <c r="F19"/>
      <c r="G19"/>
      <c r="H19"/>
      <c r="I19"/>
    </row>
    <row r="20" spans="1:9" ht="23.1" customHeight="1">
      <c r="A20" s="431" t="s">
        <v>349</v>
      </c>
      <c r="B20" s="432"/>
      <c r="C20" s="125"/>
      <c r="D20" s="125">
        <v>15674955426</v>
      </c>
      <c r="E20" s="126"/>
      <c r="F20"/>
      <c r="G20"/>
      <c r="H20"/>
      <c r="I20"/>
    </row>
    <row r="21" spans="1:9" ht="23.1" customHeight="1">
      <c r="A21" s="123" t="s">
        <v>453</v>
      </c>
      <c r="B21" s="124"/>
      <c r="C21" s="125">
        <v>791377966</v>
      </c>
      <c r="D21" s="125"/>
      <c r="E21" s="126"/>
      <c r="F21"/>
      <c r="G21"/>
      <c r="H21"/>
      <c r="I21"/>
    </row>
    <row r="22" spans="1:9" ht="23.1" customHeight="1">
      <c r="A22" s="123" t="s">
        <v>350</v>
      </c>
      <c r="B22" s="124"/>
      <c r="C22" s="125">
        <v>3051264898</v>
      </c>
      <c r="D22" s="125"/>
      <c r="E22" s="126"/>
      <c r="F22"/>
      <c r="G22"/>
      <c r="H22"/>
      <c r="I22"/>
    </row>
    <row r="23" spans="1:9" ht="23.1" customHeight="1">
      <c r="A23" s="123" t="s">
        <v>454</v>
      </c>
      <c r="B23" s="124"/>
      <c r="C23" s="125">
        <v>1889964725</v>
      </c>
      <c r="D23" s="125"/>
      <c r="E23" s="126"/>
      <c r="F23"/>
      <c r="G23"/>
      <c r="H23"/>
      <c r="I23"/>
    </row>
    <row r="24" spans="1:9" ht="23.1" customHeight="1">
      <c r="A24" s="431" t="s">
        <v>351</v>
      </c>
      <c r="B24" s="432"/>
      <c r="C24" s="125">
        <v>524977772</v>
      </c>
      <c r="D24" s="125">
        <v>422000021</v>
      </c>
      <c r="E24" s="126"/>
      <c r="F24"/>
      <c r="G24"/>
      <c r="H24"/>
      <c r="I24"/>
    </row>
    <row r="25" spans="1:9" ht="23.1" customHeight="1">
      <c r="A25" s="431" t="s">
        <v>352</v>
      </c>
      <c r="B25" s="432"/>
      <c r="C25" s="125">
        <v>901315106</v>
      </c>
      <c r="D25" s="125">
        <v>901315106</v>
      </c>
      <c r="E25" s="126"/>
      <c r="F25"/>
      <c r="G25"/>
      <c r="H25"/>
      <c r="I25"/>
    </row>
    <row r="26" spans="1:9" ht="23.1" customHeight="1">
      <c r="A26" s="431" t="s">
        <v>353</v>
      </c>
      <c r="B26" s="432"/>
      <c r="C26" s="125"/>
      <c r="D26" s="125">
        <v>380952159</v>
      </c>
      <c r="E26" s="126"/>
      <c r="F26"/>
      <c r="G26"/>
      <c r="H26"/>
      <c r="I26"/>
    </row>
    <row r="27" spans="1:9" ht="23.1" customHeight="1">
      <c r="A27" s="123" t="s">
        <v>354</v>
      </c>
      <c r="B27" s="124"/>
      <c r="C27" s="125">
        <v>327472400</v>
      </c>
      <c r="D27" s="125"/>
      <c r="E27" s="126"/>
      <c r="F27"/>
      <c r="G27"/>
      <c r="H27"/>
      <c r="I27"/>
    </row>
    <row r="28" spans="1:9" ht="23.1" customHeight="1">
      <c r="A28" s="123" t="s">
        <v>455</v>
      </c>
      <c r="B28" s="124"/>
      <c r="C28" s="125">
        <v>254728513</v>
      </c>
      <c r="D28" s="125"/>
      <c r="E28" s="126"/>
      <c r="F28"/>
      <c r="G28"/>
      <c r="H28"/>
      <c r="I28"/>
    </row>
    <row r="29" spans="1:9" ht="23.1" customHeight="1">
      <c r="A29" s="123" t="s">
        <v>456</v>
      </c>
      <c r="B29" s="124"/>
      <c r="C29" s="125">
        <v>204500110</v>
      </c>
      <c r="D29" s="125"/>
      <c r="E29" s="126"/>
      <c r="F29"/>
      <c r="G29"/>
      <c r="H29"/>
      <c r="I29"/>
    </row>
    <row r="30" spans="1:9" ht="23.1" customHeight="1">
      <c r="A30" s="431" t="s">
        <v>355</v>
      </c>
      <c r="B30" s="432"/>
      <c r="C30" s="125">
        <f>C14-SUM(C20:C29)</f>
        <v>14860731251</v>
      </c>
      <c r="D30" s="125">
        <v>959502390</v>
      </c>
      <c r="E30" s="126"/>
      <c r="F30"/>
      <c r="G30"/>
      <c r="H30"/>
      <c r="I30"/>
    </row>
    <row r="31" spans="1:9" ht="23.1" customHeight="1">
      <c r="A31" s="427" t="s">
        <v>1</v>
      </c>
      <c r="B31" s="428"/>
      <c r="C31" s="119">
        <f>SUM(C20:C30)</f>
        <v>22806332741</v>
      </c>
      <c r="D31" s="119">
        <v>18338725102</v>
      </c>
      <c r="F31"/>
      <c r="G31"/>
      <c r="H31"/>
      <c r="I31"/>
    </row>
    <row r="32" spans="1:9" ht="23.1" customHeight="1">
      <c r="A32" s="123" t="s">
        <v>356</v>
      </c>
      <c r="B32" s="124"/>
      <c r="C32" s="125"/>
      <c r="D32" s="125"/>
      <c r="F32"/>
      <c r="G32"/>
      <c r="H32"/>
      <c r="I32"/>
    </row>
    <row r="33" spans="1:9" ht="23.1" customHeight="1">
      <c r="A33" s="433" t="s">
        <v>357</v>
      </c>
      <c r="B33" s="433"/>
      <c r="C33" s="127">
        <v>1885980258</v>
      </c>
      <c r="D33" s="127">
        <f>933160997+722885370</f>
        <v>1656046367</v>
      </c>
      <c r="F33"/>
      <c r="G33"/>
      <c r="H33"/>
      <c r="I33"/>
    </row>
    <row r="34" spans="1:9" ht="23.1" customHeight="1">
      <c r="A34" s="433" t="s">
        <v>358</v>
      </c>
      <c r="B34" s="433"/>
      <c r="C34" s="127">
        <v>1252801406</v>
      </c>
      <c r="D34" s="127">
        <v>143209406</v>
      </c>
      <c r="F34"/>
      <c r="G34"/>
      <c r="H34"/>
      <c r="I34"/>
    </row>
    <row r="35" spans="1:9" ht="23.1" customHeight="1">
      <c r="A35" s="425" t="s">
        <v>359</v>
      </c>
      <c r="B35" s="426"/>
      <c r="C35" s="127">
        <v>1766308205</v>
      </c>
      <c r="D35" s="127">
        <v>1109764563</v>
      </c>
      <c r="G35"/>
      <c r="H35"/>
      <c r="I35"/>
    </row>
    <row r="36" spans="1:9" ht="23.1" customHeight="1">
      <c r="A36" s="431" t="s">
        <v>360</v>
      </c>
      <c r="B36" s="432"/>
      <c r="C36" s="127">
        <f>C16-SUM(C33:C35)</f>
        <v>171302083</v>
      </c>
      <c r="D36" s="127">
        <v>222893046</v>
      </c>
      <c r="G36"/>
      <c r="H36"/>
      <c r="I36"/>
    </row>
    <row r="37" spans="1:9" ht="23.1" customHeight="1">
      <c r="A37" s="427" t="s">
        <v>1</v>
      </c>
      <c r="B37" s="428"/>
      <c r="C37" s="128">
        <f>SUM(C33:C36)</f>
        <v>5076391952</v>
      </c>
      <c r="D37" s="128">
        <f>SUM(D33:D36)</f>
        <v>3131913382</v>
      </c>
      <c r="F37" s="129"/>
      <c r="G37"/>
      <c r="H37"/>
      <c r="I37"/>
    </row>
    <row r="38" spans="1:9" ht="23.1" customHeight="1">
      <c r="A38" s="429" t="s">
        <v>361</v>
      </c>
      <c r="B38" s="430"/>
      <c r="C38" s="130"/>
      <c r="D38" s="130"/>
      <c r="G38"/>
      <c r="H38"/>
      <c r="I38"/>
    </row>
    <row r="39" spans="1:9" ht="23.1" customHeight="1">
      <c r="A39" s="436" t="s">
        <v>362</v>
      </c>
      <c r="B39" s="437"/>
      <c r="C39" s="118">
        <v>1377165448</v>
      </c>
      <c r="D39" s="118">
        <v>566612747</v>
      </c>
      <c r="G39"/>
      <c r="H39"/>
      <c r="I39"/>
    </row>
    <row r="40" spans="1:9" ht="23.1" customHeight="1">
      <c r="A40" s="436" t="s">
        <v>363</v>
      </c>
      <c r="B40" s="437"/>
      <c r="C40" s="118">
        <v>22748745</v>
      </c>
      <c r="D40" s="118">
        <v>11377852</v>
      </c>
      <c r="G40"/>
      <c r="H40"/>
      <c r="I40"/>
    </row>
    <row r="41" spans="1:9" ht="23.1" customHeight="1">
      <c r="A41" s="415" t="s">
        <v>364</v>
      </c>
      <c r="B41" s="416"/>
      <c r="C41" s="118">
        <v>2402209968</v>
      </c>
      <c r="D41" s="118">
        <v>1179481956</v>
      </c>
      <c r="G41"/>
      <c r="H41"/>
      <c r="I41"/>
    </row>
    <row r="42" spans="1:9" ht="23.1" customHeight="1">
      <c r="A42" s="415" t="s">
        <v>365</v>
      </c>
      <c r="B42" s="416"/>
      <c r="C42" s="118">
        <v>2383208711</v>
      </c>
      <c r="D42" s="118">
        <v>2935212884</v>
      </c>
      <c r="G42"/>
      <c r="H42"/>
      <c r="I42"/>
    </row>
    <row r="43" spans="1:9" ht="23.1" customHeight="1">
      <c r="A43" s="423" t="s">
        <v>366</v>
      </c>
      <c r="B43" s="424"/>
      <c r="C43" s="118"/>
      <c r="D43" s="118">
        <v>4157919</v>
      </c>
      <c r="G43"/>
      <c r="H43"/>
      <c r="I43"/>
    </row>
    <row r="44" spans="1:9" ht="23.1" customHeight="1">
      <c r="A44" s="411" t="s">
        <v>367</v>
      </c>
      <c r="B44" s="412"/>
      <c r="C44" s="119">
        <f>SUM(C39:C43)</f>
        <v>6185332872</v>
      </c>
      <c r="D44" s="119">
        <v>4696843358</v>
      </c>
      <c r="G44"/>
      <c r="H44"/>
      <c r="I44"/>
    </row>
    <row r="45" spans="1:9" ht="23.1" customHeight="1">
      <c r="A45" s="421" t="s">
        <v>368</v>
      </c>
      <c r="B45" s="422"/>
      <c r="C45" s="122"/>
      <c r="D45" s="122"/>
      <c r="F45" s="131"/>
      <c r="G45" s="131"/>
      <c r="H45" s="131"/>
      <c r="I45" s="131"/>
    </row>
    <row r="46" spans="1:9" ht="23.1" customHeight="1">
      <c r="A46" s="425" t="s">
        <v>369</v>
      </c>
      <c r="B46" s="426"/>
      <c r="C46" s="127">
        <v>124397984</v>
      </c>
      <c r="D46" s="127"/>
      <c r="E46" s="132"/>
      <c r="F46" s="131"/>
      <c r="G46" s="131"/>
      <c r="H46" s="131"/>
      <c r="I46" s="131"/>
    </row>
    <row r="47" spans="1:9" ht="23.1" customHeight="1">
      <c r="A47" s="425" t="s">
        <v>370</v>
      </c>
      <c r="B47" s="426"/>
      <c r="C47" s="127">
        <v>31610000</v>
      </c>
      <c r="D47" s="127"/>
      <c r="E47" s="132"/>
      <c r="F47" s="131"/>
      <c r="G47" s="131"/>
      <c r="H47" s="131"/>
      <c r="I47" s="131"/>
    </row>
    <row r="48" spans="1:9" s="132" customFormat="1" ht="23.1" customHeight="1">
      <c r="A48" s="419" t="s">
        <v>1</v>
      </c>
      <c r="B48" s="420"/>
      <c r="C48" s="133">
        <f>C46+C47</f>
        <v>156007984</v>
      </c>
      <c r="D48" s="133">
        <f>D46+D47</f>
        <v>0</v>
      </c>
      <c r="E48" s="134"/>
      <c r="F48" s="135"/>
      <c r="G48" s="135"/>
      <c r="H48" s="135"/>
      <c r="I48" s="135"/>
    </row>
    <row r="49" spans="1:9" s="137" customFormat="1" ht="23.1" customHeight="1">
      <c r="A49" s="434" t="s">
        <v>371</v>
      </c>
      <c r="B49" s="435"/>
      <c r="C49" s="136"/>
      <c r="D49" s="136"/>
      <c r="G49"/>
      <c r="H49"/>
      <c r="I49"/>
    </row>
    <row r="50" spans="1:9" s="137" customFormat="1" ht="23.1" customHeight="1">
      <c r="A50" s="434" t="s">
        <v>372</v>
      </c>
      <c r="B50" s="435"/>
      <c r="C50" s="136">
        <f>C53</f>
        <v>2957687322</v>
      </c>
      <c r="D50" s="136">
        <v>1857557124</v>
      </c>
      <c r="G50"/>
      <c r="H50"/>
      <c r="I50"/>
    </row>
    <row r="51" spans="1:9" s="139" customFormat="1" ht="23.1" customHeight="1">
      <c r="A51" s="439" t="s">
        <v>373</v>
      </c>
      <c r="B51" s="440"/>
      <c r="C51" s="138">
        <v>10545694619</v>
      </c>
      <c r="D51" s="138">
        <v>9182457839</v>
      </c>
      <c r="G51"/>
      <c r="H51"/>
      <c r="I51"/>
    </row>
    <row r="52" spans="1:9" s="139" customFormat="1" ht="23.1" customHeight="1">
      <c r="A52" s="431" t="s">
        <v>374</v>
      </c>
      <c r="B52" s="432"/>
      <c r="C52" s="138">
        <v>-7588007297</v>
      </c>
      <c r="D52" s="138">
        <v>-7324900715</v>
      </c>
      <c r="G52"/>
      <c r="H52"/>
      <c r="I52"/>
    </row>
    <row r="53" spans="1:9" s="139" customFormat="1" ht="23.1" customHeight="1">
      <c r="A53" s="431" t="s">
        <v>375</v>
      </c>
      <c r="B53" s="432"/>
      <c r="C53" s="138">
        <f>C51+C52</f>
        <v>2957687322</v>
      </c>
      <c r="D53" s="138">
        <f>D51+D52</f>
        <v>1857557124</v>
      </c>
      <c r="G53"/>
      <c r="H53"/>
      <c r="I53"/>
    </row>
    <row r="54" spans="1:9" ht="23.1" customHeight="1">
      <c r="A54" s="417" t="s">
        <v>376</v>
      </c>
      <c r="B54" s="418"/>
      <c r="C54" s="140"/>
      <c r="D54" s="140"/>
      <c r="G54"/>
      <c r="H54"/>
      <c r="I54"/>
    </row>
    <row r="55" spans="1:9" ht="23.1" customHeight="1">
      <c r="A55" s="441" t="s">
        <v>377</v>
      </c>
      <c r="B55" s="442"/>
      <c r="C55" s="141">
        <v>239676403</v>
      </c>
      <c r="D55" s="141">
        <v>239676403</v>
      </c>
      <c r="G55"/>
      <c r="H55"/>
      <c r="I55"/>
    </row>
    <row r="56" spans="1:9" ht="23.1" customHeight="1">
      <c r="A56" s="425" t="s">
        <v>378</v>
      </c>
      <c r="B56" s="426"/>
      <c r="C56" s="141"/>
      <c r="D56" s="141"/>
    </row>
    <row r="57" spans="1:9" ht="23.1" customHeight="1">
      <c r="A57" s="443" t="s">
        <v>1</v>
      </c>
      <c r="B57" s="444"/>
      <c r="C57" s="142">
        <f>C55</f>
        <v>239676403</v>
      </c>
      <c r="D57" s="142">
        <v>239676403</v>
      </c>
    </row>
    <row r="58" spans="1:9" ht="23.1" customHeight="1">
      <c r="A58" s="445" t="s">
        <v>379</v>
      </c>
      <c r="B58" s="446"/>
      <c r="C58" s="446"/>
      <c r="D58" s="447"/>
    </row>
    <row r="59" spans="1:9" ht="23.1" customHeight="1">
      <c r="A59" s="445" t="s">
        <v>570</v>
      </c>
      <c r="B59" s="446"/>
      <c r="C59" s="446"/>
      <c r="D59" s="447"/>
    </row>
    <row r="60" spans="1:9" ht="23.1" customHeight="1">
      <c r="A60" s="438" t="s">
        <v>380</v>
      </c>
      <c r="B60" s="438"/>
      <c r="C60" s="143">
        <f>SUM(C61:C66)</f>
        <v>110056027</v>
      </c>
      <c r="D60" s="143">
        <v>191562336</v>
      </c>
    </row>
    <row r="61" spans="1:9" ht="23.1" customHeight="1">
      <c r="A61" s="425" t="s">
        <v>369</v>
      </c>
      <c r="B61" s="426"/>
      <c r="C61" s="127">
        <v>65546503</v>
      </c>
      <c r="D61" s="127">
        <v>159297658</v>
      </c>
    </row>
    <row r="62" spans="1:9" ht="23.1" customHeight="1">
      <c r="A62" s="425" t="s">
        <v>381</v>
      </c>
      <c r="B62" s="426"/>
      <c r="C62" s="127"/>
      <c r="D62" s="127">
        <v>6898280</v>
      </c>
    </row>
    <row r="63" spans="1:9" ht="23.1" customHeight="1">
      <c r="A63" s="425" t="s">
        <v>382</v>
      </c>
      <c r="B63" s="426"/>
      <c r="C63" s="127"/>
      <c r="D63" s="127">
        <v>10008798</v>
      </c>
      <c r="F63" s="448" t="s">
        <v>383</v>
      </c>
      <c r="G63" s="448"/>
      <c r="H63" s="448"/>
      <c r="I63" s="448"/>
    </row>
    <row r="64" spans="1:9" ht="23.1" customHeight="1">
      <c r="A64" s="425" t="s">
        <v>384</v>
      </c>
      <c r="B64" s="426"/>
      <c r="C64" s="127"/>
      <c r="D64" s="127">
        <v>15357600</v>
      </c>
      <c r="F64" s="145"/>
      <c r="G64" s="145"/>
      <c r="H64" s="145"/>
      <c r="I64" s="145"/>
    </row>
    <row r="65" spans="1:9" ht="23.1" customHeight="1">
      <c r="A65" s="6" t="s">
        <v>572</v>
      </c>
      <c r="B65" s="120"/>
      <c r="C65" s="127">
        <v>7009524</v>
      </c>
      <c r="D65" s="127"/>
      <c r="F65" s="145"/>
      <c r="G65" s="145"/>
      <c r="H65" s="145"/>
      <c r="I65" s="145"/>
    </row>
    <row r="66" spans="1:9" ht="23.1" customHeight="1">
      <c r="A66" s="6" t="s">
        <v>573</v>
      </c>
      <c r="B66" s="120"/>
      <c r="C66" s="127">
        <v>37500000</v>
      </c>
      <c r="D66" s="127"/>
      <c r="F66" s="145"/>
      <c r="G66" s="145"/>
      <c r="H66" s="145"/>
      <c r="I66" s="145"/>
    </row>
    <row r="67" spans="1:9" ht="23.1" customHeight="1">
      <c r="A67" s="419" t="s">
        <v>1</v>
      </c>
      <c r="B67" s="420"/>
      <c r="C67" s="146">
        <f>C60</f>
        <v>110056027</v>
      </c>
      <c r="D67" s="146">
        <v>191562336</v>
      </c>
      <c r="F67" s="448" t="s">
        <v>385</v>
      </c>
      <c r="G67" s="448"/>
      <c r="H67" s="448"/>
      <c r="I67" s="448"/>
    </row>
    <row r="68" spans="1:9" ht="23.1" customHeight="1">
      <c r="A68" s="421" t="s">
        <v>386</v>
      </c>
      <c r="B68" s="422"/>
      <c r="C68" s="146"/>
      <c r="D68" s="146"/>
      <c r="E68" s="134"/>
      <c r="F68" s="147"/>
      <c r="G68" s="147"/>
      <c r="H68" s="147"/>
      <c r="I68" s="147"/>
    </row>
    <row r="69" spans="1:9" ht="23.1" customHeight="1">
      <c r="A69" s="425" t="s">
        <v>387</v>
      </c>
      <c r="B69" s="426"/>
      <c r="C69" s="127">
        <v>398092265</v>
      </c>
      <c r="D69" s="146"/>
      <c r="E69" s="134"/>
      <c r="F69" s="147"/>
      <c r="G69" s="147"/>
      <c r="H69" s="147"/>
      <c r="I69" s="147"/>
    </row>
    <row r="70" spans="1:9" ht="23.1" customHeight="1">
      <c r="A70" s="425" t="s">
        <v>457</v>
      </c>
      <c r="B70" s="426"/>
      <c r="C70" s="127">
        <v>108000000</v>
      </c>
      <c r="D70" s="146"/>
      <c r="E70" s="134"/>
      <c r="F70" s="147"/>
      <c r="G70" s="147"/>
      <c r="H70" s="147"/>
      <c r="I70" s="147"/>
    </row>
    <row r="71" spans="1:9" ht="23.1" customHeight="1">
      <c r="A71" s="425" t="s">
        <v>458</v>
      </c>
      <c r="B71" s="426"/>
      <c r="C71" s="127">
        <v>137621000</v>
      </c>
      <c r="D71" s="146"/>
      <c r="E71" s="134"/>
      <c r="F71" s="147"/>
      <c r="G71" s="147"/>
      <c r="H71" s="147"/>
      <c r="I71" s="147"/>
    </row>
    <row r="72" spans="1:9" ht="23.1" customHeight="1">
      <c r="A72" s="425" t="s">
        <v>459</v>
      </c>
      <c r="B72" s="426"/>
      <c r="C72" s="127">
        <v>242844800</v>
      </c>
      <c r="D72" s="146"/>
      <c r="E72" s="134"/>
      <c r="F72" s="147"/>
      <c r="G72" s="147"/>
      <c r="H72" s="147"/>
      <c r="I72" s="147"/>
    </row>
    <row r="73" spans="1:9" ht="23.1" customHeight="1">
      <c r="A73" s="425" t="s">
        <v>460</v>
      </c>
      <c r="B73" s="426"/>
      <c r="C73" s="127">
        <v>519735845</v>
      </c>
      <c r="D73" s="146"/>
      <c r="E73" s="134"/>
      <c r="F73" s="147"/>
      <c r="G73" s="147"/>
      <c r="H73" s="147"/>
      <c r="I73" s="147"/>
    </row>
    <row r="74" spans="1:9" ht="23.1" customHeight="1">
      <c r="A74" s="425" t="s">
        <v>461</v>
      </c>
      <c r="B74" s="426"/>
      <c r="C74" s="127">
        <v>220910200</v>
      </c>
      <c r="D74" s="146"/>
      <c r="E74" s="134"/>
      <c r="F74" s="147"/>
      <c r="G74" s="147"/>
      <c r="H74" s="147"/>
      <c r="I74" s="147"/>
    </row>
    <row r="75" spans="1:9" ht="23.1" customHeight="1">
      <c r="A75" s="425" t="s">
        <v>462</v>
      </c>
      <c r="B75" s="426"/>
      <c r="C75" s="127">
        <v>1015535000</v>
      </c>
      <c r="D75" s="146"/>
      <c r="E75" s="134"/>
      <c r="F75" s="147"/>
      <c r="G75" s="147"/>
      <c r="H75" s="147"/>
      <c r="I75" s="147"/>
    </row>
    <row r="76" spans="1:9" ht="23.1" customHeight="1">
      <c r="A76" s="425" t="s">
        <v>388</v>
      </c>
      <c r="B76" s="426"/>
      <c r="C76" s="127">
        <v>131690976</v>
      </c>
      <c r="D76" s="146"/>
      <c r="E76" s="134"/>
      <c r="F76" s="147"/>
      <c r="G76" s="147"/>
      <c r="H76" s="147"/>
      <c r="I76" s="147"/>
    </row>
    <row r="77" spans="1:9" ht="23.1" customHeight="1">
      <c r="A77" s="425" t="s">
        <v>389</v>
      </c>
      <c r="B77" s="426"/>
      <c r="C77" s="127">
        <v>107910000</v>
      </c>
      <c r="D77" s="146"/>
      <c r="E77" s="134"/>
      <c r="F77" s="147"/>
      <c r="G77" s="147"/>
      <c r="H77" s="147"/>
      <c r="I77" s="147"/>
    </row>
    <row r="78" spans="1:9" ht="23.1" customHeight="1">
      <c r="A78" s="425" t="s">
        <v>390</v>
      </c>
      <c r="B78" s="426"/>
      <c r="C78" s="127">
        <v>203053632</v>
      </c>
      <c r="D78" s="127">
        <v>203053632</v>
      </c>
      <c r="E78" s="134"/>
      <c r="F78" s="147"/>
      <c r="G78" s="147"/>
      <c r="H78" s="147"/>
      <c r="I78" s="147"/>
    </row>
    <row r="79" spans="1:9" ht="23.1" customHeight="1">
      <c r="A79" s="425" t="s">
        <v>391</v>
      </c>
      <c r="B79" s="426"/>
      <c r="C79" s="127">
        <f>3132929836-SUM(C69:C78)</f>
        <v>47536118</v>
      </c>
      <c r="D79" s="127">
        <f>223589750-D78</f>
        <v>20536118</v>
      </c>
      <c r="E79" s="134"/>
      <c r="F79" s="147"/>
      <c r="G79" s="147"/>
      <c r="H79" s="147"/>
      <c r="I79" s="147"/>
    </row>
    <row r="80" spans="1:9" ht="23.1" customHeight="1">
      <c r="A80" s="419" t="s">
        <v>1</v>
      </c>
      <c r="B80" s="420"/>
      <c r="C80" s="133">
        <f>SUM(C69:C79)</f>
        <v>3132929836</v>
      </c>
      <c r="D80" s="133">
        <f>SUM(D69:D79)</f>
        <v>223589750</v>
      </c>
      <c r="E80" s="134"/>
      <c r="F80" s="147"/>
      <c r="G80" s="147"/>
      <c r="H80" s="147"/>
      <c r="I80" s="147"/>
    </row>
    <row r="81" spans="1:9" ht="23.1" customHeight="1">
      <c r="A81" s="417" t="s">
        <v>392</v>
      </c>
      <c r="B81" s="418"/>
      <c r="C81" s="117"/>
      <c r="D81" s="117"/>
    </row>
    <row r="82" spans="1:9" ht="23.1" customHeight="1">
      <c r="A82" s="423" t="s">
        <v>393</v>
      </c>
      <c r="B82" s="424"/>
      <c r="C82" s="148">
        <v>999296973</v>
      </c>
      <c r="D82" s="148">
        <v>1123735164</v>
      </c>
    </row>
    <row r="83" spans="1:9" ht="23.1" customHeight="1">
      <c r="A83" s="423" t="s">
        <v>394</v>
      </c>
      <c r="B83" s="424"/>
      <c r="C83" s="148">
        <f>C85</f>
        <v>511418688</v>
      </c>
      <c r="D83" s="148">
        <v>325180627</v>
      </c>
    </row>
    <row r="84" spans="1:9" ht="23.1" customHeight="1">
      <c r="A84" s="449" t="s">
        <v>395</v>
      </c>
      <c r="B84" s="450"/>
      <c r="C84" s="149"/>
      <c r="D84" s="149">
        <v>325180627</v>
      </c>
    </row>
    <row r="85" spans="1:9" ht="23.1" customHeight="1">
      <c r="A85" s="449" t="s">
        <v>396</v>
      </c>
      <c r="B85" s="450"/>
      <c r="C85" s="149">
        <v>511418688</v>
      </c>
      <c r="D85" s="149"/>
    </row>
    <row r="86" spans="1:9" ht="23.1" customHeight="1">
      <c r="A86" s="425" t="s">
        <v>574</v>
      </c>
      <c r="B86" s="475"/>
      <c r="C86" s="148">
        <v>3219000</v>
      </c>
      <c r="D86" s="149"/>
    </row>
    <row r="87" spans="1:9" ht="23.1" customHeight="1">
      <c r="A87" s="423" t="s">
        <v>397</v>
      </c>
      <c r="B87" s="424"/>
      <c r="C87" s="148">
        <v>990000</v>
      </c>
      <c r="D87" s="148">
        <v>2654180</v>
      </c>
    </row>
    <row r="88" spans="1:9" ht="23.1" customHeight="1">
      <c r="A88" s="411" t="s">
        <v>398</v>
      </c>
      <c r="B88" s="412"/>
      <c r="C88" s="150">
        <f>C82+C83+C87+C86</f>
        <v>1514924661</v>
      </c>
      <c r="D88" s="150">
        <v>1451569971</v>
      </c>
    </row>
    <row r="89" spans="1:9" ht="23.1" customHeight="1">
      <c r="A89" s="429" t="s">
        <v>399</v>
      </c>
      <c r="B89" s="430"/>
      <c r="C89" s="151"/>
      <c r="D89" s="151"/>
    </row>
    <row r="90" spans="1:9" ht="23.1" customHeight="1">
      <c r="A90" s="452" t="s">
        <v>400</v>
      </c>
      <c r="B90" s="453"/>
      <c r="C90" s="127">
        <v>46136364</v>
      </c>
      <c r="D90" s="127">
        <v>29280458</v>
      </c>
    </row>
    <row r="91" spans="1:9" ht="23.1" customHeight="1">
      <c r="A91" s="454" t="s">
        <v>1</v>
      </c>
      <c r="B91" s="455"/>
      <c r="C91" s="146">
        <f>C90</f>
        <v>46136364</v>
      </c>
      <c r="D91" s="146">
        <v>29280458</v>
      </c>
    </row>
    <row r="92" spans="1:9" ht="23.1" customHeight="1">
      <c r="A92" s="457" t="s">
        <v>401</v>
      </c>
      <c r="B92" s="458"/>
      <c r="C92" s="152"/>
      <c r="D92" s="152"/>
    </row>
    <row r="93" spans="1:9" ht="23.1" customHeight="1">
      <c r="A93" s="431" t="s">
        <v>402</v>
      </c>
      <c r="B93" s="432"/>
      <c r="C93" s="153"/>
      <c r="D93" s="153">
        <v>29280458</v>
      </c>
    </row>
    <row r="94" spans="1:9" ht="23.1" customHeight="1">
      <c r="A94" s="459" t="s">
        <v>403</v>
      </c>
      <c r="B94" s="459"/>
      <c r="C94" s="146">
        <f>C93</f>
        <v>0</v>
      </c>
      <c r="D94" s="146">
        <v>29280458</v>
      </c>
      <c r="G94"/>
      <c r="H94"/>
      <c r="I94"/>
    </row>
    <row r="95" spans="1:9" ht="23.1" customHeight="1">
      <c r="A95" s="403" t="s">
        <v>404</v>
      </c>
      <c r="B95" s="403"/>
      <c r="C95" s="154"/>
      <c r="D95" s="154"/>
      <c r="G95"/>
      <c r="H95"/>
      <c r="I95"/>
    </row>
    <row r="96" spans="1:9" ht="23.1" customHeight="1">
      <c r="A96" s="451" t="s">
        <v>405</v>
      </c>
      <c r="B96" s="451"/>
      <c r="C96" s="155">
        <v>25315912</v>
      </c>
      <c r="D96" s="155">
        <v>44659642</v>
      </c>
      <c r="G96"/>
      <c r="H96"/>
      <c r="I96"/>
    </row>
    <row r="97" spans="1:9" ht="23.1" customHeight="1">
      <c r="A97" s="451" t="s">
        <v>406</v>
      </c>
      <c r="B97" s="451"/>
      <c r="C97" s="155">
        <v>91031661</v>
      </c>
      <c r="D97" s="155"/>
      <c r="G97"/>
      <c r="H97"/>
      <c r="I97"/>
    </row>
    <row r="98" spans="1:9" ht="23.1" customHeight="1">
      <c r="A98" s="451" t="s">
        <v>407</v>
      </c>
      <c r="B98" s="451"/>
      <c r="C98" s="155">
        <v>83737058</v>
      </c>
      <c r="D98" s="155">
        <v>73737058</v>
      </c>
      <c r="F98" s="156"/>
      <c r="G98"/>
      <c r="H98"/>
      <c r="I98"/>
    </row>
    <row r="99" spans="1:9" ht="23.1" customHeight="1">
      <c r="A99" s="460" t="s">
        <v>408</v>
      </c>
      <c r="B99" s="460"/>
      <c r="C99" s="155"/>
      <c r="D99" s="155">
        <v>35936615</v>
      </c>
      <c r="F99" s="156"/>
      <c r="G99"/>
      <c r="H99"/>
      <c r="I99"/>
    </row>
    <row r="100" spans="1:9" ht="23.1" customHeight="1">
      <c r="A100" s="451" t="s">
        <v>409</v>
      </c>
      <c r="B100" s="451"/>
      <c r="C100" s="155">
        <f>SUM(C101:C108)</f>
        <v>3520908524</v>
      </c>
      <c r="D100" s="155">
        <v>2792755972</v>
      </c>
      <c r="F100" s="156"/>
      <c r="G100"/>
      <c r="H100"/>
      <c r="I100"/>
    </row>
    <row r="101" spans="1:9" ht="23.1" customHeight="1">
      <c r="A101" s="456" t="s">
        <v>410</v>
      </c>
      <c r="B101" s="456"/>
      <c r="C101" s="157">
        <v>461343580</v>
      </c>
      <c r="D101" s="157">
        <v>8095129</v>
      </c>
      <c r="F101" s="156"/>
      <c r="G101"/>
      <c r="H101"/>
      <c r="I101"/>
    </row>
    <row r="102" spans="1:9" ht="23.1" customHeight="1">
      <c r="A102" s="456" t="s">
        <v>411</v>
      </c>
      <c r="B102" s="456"/>
      <c r="C102" s="157">
        <v>1596795397</v>
      </c>
      <c r="D102" s="157">
        <v>1529198950</v>
      </c>
      <c r="F102" s="156"/>
      <c r="G102"/>
      <c r="H102"/>
      <c r="I102"/>
    </row>
    <row r="103" spans="1:9" ht="23.1" customHeight="1">
      <c r="A103" s="456" t="s">
        <v>412</v>
      </c>
      <c r="B103" s="456"/>
      <c r="C103" s="157">
        <v>183261136</v>
      </c>
      <c r="D103" s="157">
        <v>180194272</v>
      </c>
      <c r="F103" s="156"/>
      <c r="G103"/>
      <c r="H103"/>
      <c r="I103"/>
    </row>
    <row r="104" spans="1:9" ht="23.1" customHeight="1">
      <c r="A104" s="456" t="s">
        <v>413</v>
      </c>
      <c r="B104" s="456"/>
      <c r="C104" s="157"/>
      <c r="D104" s="157">
        <v>16867797</v>
      </c>
      <c r="F104" s="156"/>
      <c r="G104"/>
      <c r="H104"/>
      <c r="I104"/>
    </row>
    <row r="105" spans="1:9" ht="23.1" customHeight="1">
      <c r="A105" s="445" t="s">
        <v>414</v>
      </c>
      <c r="B105" s="447"/>
      <c r="C105" s="157"/>
      <c r="D105" s="157">
        <v>37843019</v>
      </c>
      <c r="F105" s="156"/>
      <c r="G105"/>
      <c r="H105"/>
      <c r="I105"/>
    </row>
    <row r="106" spans="1:9" ht="23.1" customHeight="1">
      <c r="A106" s="445" t="s">
        <v>415</v>
      </c>
      <c r="B106" s="447"/>
      <c r="C106" s="157">
        <v>728230643</v>
      </c>
      <c r="D106" s="157">
        <v>419104538</v>
      </c>
      <c r="F106" s="156"/>
      <c r="G106"/>
      <c r="H106"/>
      <c r="I106"/>
    </row>
    <row r="107" spans="1:9" ht="23.1" customHeight="1">
      <c r="A107" s="445" t="s">
        <v>416</v>
      </c>
      <c r="B107" s="447"/>
      <c r="C107" s="157">
        <v>235372000</v>
      </c>
      <c r="D107" s="157"/>
      <c r="F107" s="156"/>
      <c r="G107"/>
      <c r="H107"/>
      <c r="I107"/>
    </row>
    <row r="108" spans="1:9" ht="23.1" customHeight="1">
      <c r="A108" s="445" t="s">
        <v>417</v>
      </c>
      <c r="B108" s="447"/>
      <c r="C108" s="157">
        <v>315905768</v>
      </c>
      <c r="D108" s="157">
        <v>601452267</v>
      </c>
      <c r="F108" s="156"/>
      <c r="G108"/>
      <c r="H108"/>
      <c r="I108"/>
    </row>
    <row r="109" spans="1:9" ht="23.1" customHeight="1">
      <c r="A109" s="425" t="s">
        <v>418</v>
      </c>
      <c r="B109" s="426"/>
      <c r="C109" s="155">
        <f>3980136202-C96-C97-C98-C100</f>
        <v>259143047</v>
      </c>
      <c r="D109" s="155">
        <v>172429695</v>
      </c>
      <c r="F109" s="156"/>
      <c r="G109"/>
      <c r="H109"/>
      <c r="I109"/>
    </row>
    <row r="110" spans="1:9" ht="23.1" customHeight="1">
      <c r="A110" s="411" t="s">
        <v>1</v>
      </c>
      <c r="B110" s="412"/>
      <c r="C110" s="122">
        <f>C109+C100+C99+C98+C97+C96</f>
        <v>3980136202</v>
      </c>
      <c r="D110" s="122">
        <f>D109+D100+D99+D98+D97+D96</f>
        <v>3119518982</v>
      </c>
      <c r="F110" s="129"/>
      <c r="G110"/>
      <c r="H110"/>
      <c r="I110"/>
    </row>
    <row r="111" spans="1:9" s="134" customFormat="1" ht="23.1" customHeight="1">
      <c r="A111" s="421" t="s">
        <v>419</v>
      </c>
      <c r="B111" s="422"/>
      <c r="C111" s="146"/>
      <c r="D111" s="146"/>
      <c r="F111" s="135"/>
      <c r="G111" s="135"/>
      <c r="H111" s="135"/>
      <c r="I111" s="135"/>
    </row>
    <row r="112" spans="1:9" s="132" customFormat="1" ht="23.1" customHeight="1">
      <c r="A112" s="425" t="s">
        <v>420</v>
      </c>
      <c r="B112" s="426"/>
      <c r="C112" s="127">
        <v>3542523566</v>
      </c>
      <c r="D112" s="127"/>
      <c r="F112" s="158"/>
      <c r="G112" s="158"/>
      <c r="H112" s="158"/>
      <c r="I112" s="158"/>
    </row>
    <row r="113" spans="1:9" ht="23.1" customHeight="1">
      <c r="A113" s="419" t="s">
        <v>1</v>
      </c>
      <c r="B113" s="420"/>
      <c r="C113" s="133">
        <f>C112</f>
        <v>3542523566</v>
      </c>
      <c r="D113" s="133"/>
      <c r="E113" s="134"/>
      <c r="F113" s="147"/>
      <c r="G113" s="147"/>
      <c r="H113" s="147"/>
      <c r="I113" s="147"/>
    </row>
    <row r="114" spans="1:9" ht="23.1" customHeight="1">
      <c r="A114" s="461" t="s">
        <v>421</v>
      </c>
      <c r="B114" s="462"/>
      <c r="C114" s="146"/>
      <c r="D114" s="146"/>
      <c r="F114" s="129"/>
      <c r="G114"/>
      <c r="H114"/>
      <c r="I114"/>
    </row>
    <row r="115" spans="1:9" ht="23.1" customHeight="1">
      <c r="A115" s="436" t="s">
        <v>422</v>
      </c>
      <c r="B115" s="437"/>
      <c r="C115" s="127"/>
      <c r="D115" s="127"/>
      <c r="F115" s="129"/>
      <c r="G115"/>
      <c r="H115"/>
      <c r="I115"/>
    </row>
    <row r="116" spans="1:9" ht="23.1" customHeight="1">
      <c r="A116" s="436" t="s">
        <v>423</v>
      </c>
      <c r="B116" s="437"/>
      <c r="C116" s="127"/>
      <c r="D116" s="127">
        <v>179634140</v>
      </c>
      <c r="F116" s="159"/>
      <c r="G116"/>
      <c r="H116"/>
      <c r="I116"/>
    </row>
    <row r="117" spans="1:9" ht="23.1" customHeight="1">
      <c r="A117" s="436" t="s">
        <v>424</v>
      </c>
      <c r="B117" s="437"/>
      <c r="C117" s="127">
        <v>70018300</v>
      </c>
      <c r="D117" s="127">
        <v>70018300</v>
      </c>
      <c r="F117" s="159"/>
      <c r="G117"/>
      <c r="H117"/>
      <c r="I117"/>
    </row>
    <row r="118" spans="1:9" ht="23.1" customHeight="1">
      <c r="A118" s="436" t="s">
        <v>425</v>
      </c>
      <c r="B118" s="437"/>
      <c r="C118" s="127">
        <v>56249670</v>
      </c>
      <c r="D118" s="127">
        <v>56249670</v>
      </c>
      <c r="F118" s="159"/>
      <c r="G118"/>
      <c r="H118"/>
      <c r="I118"/>
    </row>
    <row r="119" spans="1:9" ht="23.1" customHeight="1">
      <c r="A119" s="436" t="s">
        <v>426</v>
      </c>
      <c r="B119" s="437"/>
      <c r="C119" s="127">
        <f>84109044-84109044</f>
        <v>0</v>
      </c>
      <c r="D119" s="127">
        <v>84109044</v>
      </c>
      <c r="F119" s="159"/>
      <c r="G119"/>
      <c r="H119"/>
      <c r="I119"/>
    </row>
    <row r="120" spans="1:9" ht="23.1" customHeight="1">
      <c r="A120" s="436" t="s">
        <v>427</v>
      </c>
      <c r="B120" s="437"/>
      <c r="C120" s="127">
        <f>45554727-45554727</f>
        <v>0</v>
      </c>
      <c r="D120" s="127">
        <v>45554727</v>
      </c>
      <c r="F120" s="159"/>
      <c r="G120"/>
      <c r="H120"/>
      <c r="I120"/>
    </row>
    <row r="121" spans="1:9" ht="23.1" customHeight="1">
      <c r="A121" s="436" t="s">
        <v>428</v>
      </c>
      <c r="B121" s="437"/>
      <c r="C121" s="127">
        <f>238688348-238688348</f>
        <v>0</v>
      </c>
      <c r="D121" s="127">
        <v>238688348</v>
      </c>
      <c r="F121" s="159"/>
      <c r="G121"/>
      <c r="H121"/>
      <c r="I121"/>
    </row>
    <row r="122" spans="1:9" ht="23.1" customHeight="1">
      <c r="A122" s="467" t="s">
        <v>429</v>
      </c>
      <c r="B122" s="468"/>
      <c r="C122" s="138">
        <f>109562746+11084323</f>
        <v>120647069</v>
      </c>
      <c r="D122" s="138">
        <v>109562746</v>
      </c>
      <c r="F122" s="159"/>
      <c r="G122"/>
      <c r="H122"/>
      <c r="I122"/>
    </row>
    <row r="123" spans="1:9" ht="23.1" customHeight="1">
      <c r="A123" s="436" t="s">
        <v>430</v>
      </c>
      <c r="B123" s="437"/>
      <c r="C123" s="127">
        <v>152363966</v>
      </c>
      <c r="D123" s="127">
        <v>152363966</v>
      </c>
      <c r="F123" s="159"/>
      <c r="G123"/>
      <c r="H123"/>
      <c r="I123"/>
    </row>
    <row r="124" spans="1:9" ht="23.1" customHeight="1">
      <c r="A124" s="436" t="s">
        <v>431</v>
      </c>
      <c r="B124" s="437"/>
      <c r="C124" s="127">
        <f>88481654-88481654</f>
        <v>0</v>
      </c>
      <c r="D124" s="127">
        <v>88481654</v>
      </c>
      <c r="F124" s="159"/>
      <c r="G124"/>
      <c r="H124"/>
      <c r="I124"/>
    </row>
    <row r="125" spans="1:9" ht="23.1" customHeight="1">
      <c r="A125" s="436" t="s">
        <v>432</v>
      </c>
      <c r="B125" s="437"/>
      <c r="C125" s="127">
        <f>27384767-27384767</f>
        <v>0</v>
      </c>
      <c r="D125" s="127">
        <v>27384767</v>
      </c>
      <c r="F125" s="159"/>
      <c r="G125"/>
      <c r="H125"/>
      <c r="I125"/>
    </row>
    <row r="126" spans="1:9" ht="23.1" customHeight="1">
      <c r="A126" s="472" t="s">
        <v>433</v>
      </c>
      <c r="B126" s="472"/>
      <c r="C126" s="127">
        <f>44679714+68899589</f>
        <v>113579303</v>
      </c>
      <c r="D126" s="127">
        <v>44679714</v>
      </c>
      <c r="F126" s="159"/>
      <c r="G126"/>
      <c r="H126"/>
      <c r="I126"/>
    </row>
    <row r="127" spans="1:9" ht="23.1" customHeight="1">
      <c r="A127" s="472" t="s">
        <v>434</v>
      </c>
      <c r="B127" s="472"/>
      <c r="C127" s="127">
        <v>65420949</v>
      </c>
      <c r="D127" s="127">
        <v>65420949</v>
      </c>
      <c r="F127" s="159"/>
      <c r="G127"/>
      <c r="H127"/>
      <c r="I127"/>
    </row>
    <row r="128" spans="1:9" ht="23.1" customHeight="1">
      <c r="A128" s="436" t="s">
        <v>435</v>
      </c>
      <c r="B128" s="437"/>
      <c r="C128" s="127">
        <v>46787219</v>
      </c>
      <c r="D128" s="127">
        <v>46787219</v>
      </c>
      <c r="F128" s="159"/>
      <c r="G128"/>
      <c r="H128"/>
      <c r="I128"/>
    </row>
    <row r="129" spans="1:9" ht="23.1" customHeight="1">
      <c r="A129" s="472" t="s">
        <v>436</v>
      </c>
      <c r="B129" s="472"/>
      <c r="C129" s="127">
        <v>15507947</v>
      </c>
      <c r="D129" s="127">
        <v>15507947</v>
      </c>
      <c r="F129" s="160"/>
      <c r="G129"/>
      <c r="H129"/>
      <c r="I129"/>
    </row>
    <row r="130" spans="1:9" ht="23.1" customHeight="1">
      <c r="A130" s="436" t="s">
        <v>466</v>
      </c>
      <c r="B130" s="437"/>
      <c r="C130" s="127">
        <v>42319200</v>
      </c>
      <c r="D130" s="127"/>
      <c r="F130" s="160"/>
      <c r="G130"/>
      <c r="H130"/>
      <c r="I130"/>
    </row>
    <row r="131" spans="1:9" ht="23.1" customHeight="1">
      <c r="A131" s="436" t="s">
        <v>467</v>
      </c>
      <c r="B131" s="437"/>
      <c r="C131" s="127">
        <v>116611730.40000001</v>
      </c>
      <c r="D131" s="127"/>
      <c r="F131" s="160"/>
      <c r="G131"/>
      <c r="H131"/>
      <c r="I131"/>
    </row>
    <row r="132" spans="1:9" ht="23.1" customHeight="1">
      <c r="A132" s="436" t="s">
        <v>464</v>
      </c>
      <c r="B132" s="437"/>
      <c r="C132" s="127">
        <v>10435328.779999999</v>
      </c>
      <c r="D132" s="127"/>
      <c r="F132" s="160"/>
      <c r="G132"/>
      <c r="H132"/>
      <c r="I132"/>
    </row>
    <row r="133" spans="1:9" ht="23.1" customHeight="1">
      <c r="A133" s="436" t="s">
        <v>465</v>
      </c>
      <c r="B133" s="437"/>
      <c r="C133" s="127">
        <v>77777570</v>
      </c>
      <c r="D133" s="127"/>
      <c r="F133" s="160"/>
      <c r="G133"/>
      <c r="H133"/>
      <c r="I133"/>
    </row>
    <row r="134" spans="1:9" ht="23.1" customHeight="1">
      <c r="A134" s="436" t="s">
        <v>463</v>
      </c>
      <c r="B134" s="437"/>
      <c r="C134" s="127">
        <v>6275000</v>
      </c>
      <c r="D134" s="127"/>
      <c r="F134" s="160"/>
      <c r="G134"/>
      <c r="H134"/>
      <c r="I134"/>
    </row>
    <row r="135" spans="1:9" s="139" customFormat="1" ht="23.1" customHeight="1">
      <c r="A135" s="469" t="s">
        <v>1</v>
      </c>
      <c r="B135" s="469"/>
      <c r="C135" s="146">
        <f>SUM(C116:C134)</f>
        <v>893993252.17999995</v>
      </c>
      <c r="D135" s="146">
        <f>SUM(D116:D129)</f>
        <v>1224443191</v>
      </c>
      <c r="E135" s="111"/>
      <c r="F135" s="129"/>
      <c r="G135"/>
      <c r="H135"/>
      <c r="I135"/>
    </row>
    <row r="136" spans="1:9" s="137" customFormat="1" ht="23.1" customHeight="1">
      <c r="A136" s="470" t="s">
        <v>437</v>
      </c>
      <c r="B136" s="470"/>
      <c r="C136" s="130"/>
      <c r="D136" s="130"/>
      <c r="E136" s="139"/>
      <c r="F136" s="139"/>
      <c r="G136"/>
      <c r="H136"/>
      <c r="I136"/>
    </row>
    <row r="137" spans="1:9" s="137" customFormat="1" ht="23.1" customHeight="1">
      <c r="A137" s="471" t="s">
        <v>438</v>
      </c>
      <c r="B137" s="471"/>
      <c r="C137" s="130"/>
      <c r="D137" s="130"/>
      <c r="G137"/>
      <c r="H137"/>
      <c r="I137"/>
    </row>
    <row r="138" spans="1:9" s="139" customFormat="1" ht="23.1" customHeight="1">
      <c r="A138" s="471" t="s">
        <v>439</v>
      </c>
      <c r="B138" s="471"/>
      <c r="C138" s="161"/>
      <c r="D138" s="161"/>
      <c r="E138" s="137"/>
      <c r="F138" s="137"/>
      <c r="G138"/>
      <c r="H138"/>
      <c r="I138"/>
    </row>
    <row r="139" spans="1:9" s="139" customFormat="1" ht="23.1" customHeight="1">
      <c r="A139" s="465" t="s">
        <v>440</v>
      </c>
      <c r="B139" s="465"/>
      <c r="C139" s="118">
        <v>6985720000</v>
      </c>
      <c r="D139" s="118">
        <v>6985720000</v>
      </c>
      <c r="G139"/>
      <c r="H139"/>
      <c r="I139"/>
    </row>
    <row r="140" spans="1:9" s="137" customFormat="1" ht="23.1" customHeight="1">
      <c r="A140" s="465" t="s">
        <v>441</v>
      </c>
      <c r="B140" s="465"/>
      <c r="C140" s="118">
        <v>6211380000</v>
      </c>
      <c r="D140" s="118">
        <v>6211380000</v>
      </c>
      <c r="E140" s="139"/>
      <c r="F140" s="139"/>
      <c r="G140"/>
      <c r="H140"/>
      <c r="I140"/>
    </row>
    <row r="141" spans="1:9" s="139" customFormat="1" ht="23.1" customHeight="1">
      <c r="A141" s="466" t="s">
        <v>1</v>
      </c>
      <c r="B141" s="466"/>
      <c r="C141" s="119">
        <v>13197100000</v>
      </c>
      <c r="D141" s="119">
        <v>13197100000</v>
      </c>
      <c r="E141" s="137"/>
      <c r="F141" s="137"/>
      <c r="G141"/>
      <c r="H141"/>
      <c r="I141"/>
    </row>
    <row r="142" spans="1:9" s="139" customFormat="1" ht="23.1" customHeight="1">
      <c r="A142" s="429" t="s">
        <v>442</v>
      </c>
      <c r="B142" s="430"/>
      <c r="C142" s="151"/>
      <c r="D142" s="151"/>
      <c r="G142"/>
      <c r="H142"/>
      <c r="I142"/>
    </row>
    <row r="143" spans="1:9" s="139" customFormat="1" ht="23.1" customHeight="1">
      <c r="A143" s="463" t="s">
        <v>443</v>
      </c>
      <c r="B143" s="464"/>
      <c r="C143" s="118">
        <v>1319710</v>
      </c>
      <c r="D143" s="118">
        <v>1319710</v>
      </c>
      <c r="G143"/>
      <c r="H143"/>
      <c r="I143"/>
    </row>
    <row r="144" spans="1:9" s="139" customFormat="1" ht="23.1" customHeight="1">
      <c r="A144" s="463" t="s">
        <v>444</v>
      </c>
      <c r="B144" s="464"/>
      <c r="C144" s="118">
        <v>1319710</v>
      </c>
      <c r="D144" s="118">
        <v>1319710</v>
      </c>
      <c r="G144"/>
      <c r="H144"/>
      <c r="I144"/>
    </row>
    <row r="145" spans="1:9" ht="23.1" customHeight="1">
      <c r="A145" s="463" t="s">
        <v>445</v>
      </c>
      <c r="B145" s="464"/>
      <c r="C145" s="118">
        <v>1319710</v>
      </c>
      <c r="D145" s="118">
        <v>1319710</v>
      </c>
      <c r="E145" s="139"/>
      <c r="F145" s="139"/>
      <c r="G145"/>
      <c r="H145"/>
      <c r="I145"/>
    </row>
    <row r="146" spans="1:9" ht="23.1" customHeight="1">
      <c r="A146" s="463" t="s">
        <v>446</v>
      </c>
      <c r="B146" s="464"/>
      <c r="C146" s="118">
        <v>1319710</v>
      </c>
      <c r="D146" s="118">
        <v>1319710</v>
      </c>
      <c r="G146"/>
      <c r="H146"/>
      <c r="I146"/>
    </row>
    <row r="147" spans="1:9" ht="23.1" customHeight="1">
      <c r="A147" s="463" t="s">
        <v>445</v>
      </c>
      <c r="B147" s="464"/>
      <c r="C147" s="118">
        <v>1319710</v>
      </c>
      <c r="D147" s="118">
        <v>1319710</v>
      </c>
      <c r="G147"/>
      <c r="H147"/>
      <c r="I147"/>
    </row>
    <row r="148" spans="1:9" ht="23.1" customHeight="1">
      <c r="A148" s="445" t="s">
        <v>447</v>
      </c>
      <c r="B148" s="447"/>
      <c r="C148" s="162"/>
      <c r="D148" s="162"/>
      <c r="G148"/>
      <c r="H148"/>
      <c r="I148"/>
    </row>
    <row r="149" spans="1:9" ht="23.1" customHeight="1">
      <c r="A149" s="473" t="s">
        <v>448</v>
      </c>
      <c r="B149" s="474"/>
      <c r="C149" s="140"/>
      <c r="D149" s="140"/>
      <c r="G149"/>
      <c r="H149"/>
      <c r="I149"/>
    </row>
    <row r="150" spans="1:9" ht="23.1" customHeight="1">
      <c r="A150" s="463" t="s">
        <v>449</v>
      </c>
      <c r="B150" s="464"/>
      <c r="C150" s="163">
        <v>2018696693</v>
      </c>
      <c r="D150" s="163">
        <v>1854354860</v>
      </c>
      <c r="G150"/>
      <c r="H150"/>
      <c r="I150"/>
    </row>
    <row r="151" spans="1:9" ht="23.1" customHeight="1">
      <c r="A151" s="425" t="s">
        <v>450</v>
      </c>
      <c r="B151" s="426"/>
      <c r="C151" s="163"/>
      <c r="D151" s="163"/>
      <c r="E151"/>
      <c r="F151"/>
      <c r="G151"/>
      <c r="H151"/>
      <c r="I151"/>
    </row>
    <row r="152" spans="1:9" ht="23.1" customHeight="1">
      <c r="A152" s="477" t="s">
        <v>1</v>
      </c>
      <c r="B152" s="478"/>
      <c r="C152" s="164">
        <v>2018696693</v>
      </c>
      <c r="D152" s="164">
        <v>1854354860</v>
      </c>
      <c r="E152"/>
      <c r="F152"/>
      <c r="G152"/>
      <c r="H152"/>
      <c r="I152"/>
    </row>
    <row r="153" spans="1:9" ht="20.100000000000001" customHeight="1">
      <c r="A153" s="315"/>
      <c r="B153" s="315"/>
      <c r="C153" s="316"/>
      <c r="D153" s="316"/>
      <c r="E153"/>
      <c r="F153"/>
      <c r="G153"/>
      <c r="H153"/>
      <c r="I153"/>
    </row>
    <row r="154" spans="1:9" ht="15.75">
      <c r="A154" s="165"/>
      <c r="B154" s="479" t="s">
        <v>575</v>
      </c>
      <c r="C154" s="479"/>
      <c r="D154" s="479"/>
      <c r="E154"/>
      <c r="F154"/>
      <c r="G154"/>
      <c r="H154"/>
      <c r="I154"/>
    </row>
    <row r="155" spans="1:9" ht="16.5" customHeight="1">
      <c r="A155" s="405" t="s">
        <v>576</v>
      </c>
      <c r="B155" s="405"/>
      <c r="C155" s="476" t="s">
        <v>47</v>
      </c>
      <c r="D155" s="476"/>
      <c r="E155"/>
      <c r="F155"/>
      <c r="G155"/>
      <c r="H155"/>
      <c r="I155"/>
    </row>
    <row r="156" spans="1:9" ht="16.5">
      <c r="A156" s="166"/>
      <c r="B156" s="166"/>
      <c r="C156" s="167"/>
      <c r="D156" s="168"/>
      <c r="E156"/>
      <c r="F156"/>
      <c r="G156"/>
      <c r="H156"/>
      <c r="I156"/>
    </row>
    <row r="157" spans="1:9" ht="16.5">
      <c r="A157" s="166"/>
      <c r="B157" s="166"/>
      <c r="C157" s="167"/>
      <c r="D157" s="168"/>
      <c r="E157"/>
      <c r="F157"/>
      <c r="G157"/>
      <c r="H157"/>
      <c r="I157"/>
    </row>
    <row r="158" spans="1:9" ht="16.5">
      <c r="A158" s="166"/>
      <c r="B158" s="166"/>
      <c r="C158" s="167"/>
      <c r="D158" s="168"/>
      <c r="E158"/>
      <c r="F158"/>
      <c r="G158"/>
      <c r="H158"/>
      <c r="I158"/>
    </row>
    <row r="159" spans="1:9" ht="16.5">
      <c r="A159" s="166"/>
      <c r="B159" s="166"/>
      <c r="C159" s="167"/>
      <c r="D159" s="168"/>
      <c r="E159"/>
      <c r="F159"/>
      <c r="G159"/>
      <c r="H159"/>
      <c r="I159"/>
    </row>
    <row r="160" spans="1:9" ht="16.5" customHeight="1">
      <c r="A160" s="406" t="s">
        <v>577</v>
      </c>
      <c r="B160" s="406"/>
      <c r="C160" s="167"/>
      <c r="D160" s="168"/>
      <c r="E160"/>
      <c r="F160"/>
      <c r="G160"/>
      <c r="H160"/>
      <c r="I160"/>
    </row>
  </sheetData>
  <mergeCells count="148">
    <mergeCell ref="A132:B132"/>
    <mergeCell ref="A130:B130"/>
    <mergeCell ref="A133:B133"/>
    <mergeCell ref="A75:B75"/>
    <mergeCell ref="A116:B116"/>
    <mergeCell ref="C155:D155"/>
    <mergeCell ref="A72:B72"/>
    <mergeCell ref="A73:B73"/>
    <mergeCell ref="A74:B74"/>
    <mergeCell ref="A151:B151"/>
    <mergeCell ref="A152:B152"/>
    <mergeCell ref="B154:D154"/>
    <mergeCell ref="A147:B147"/>
    <mergeCell ref="A150:B150"/>
    <mergeCell ref="A139:B139"/>
    <mergeCell ref="A140:B140"/>
    <mergeCell ref="A141:B141"/>
    <mergeCell ref="A142:B142"/>
    <mergeCell ref="A120:B120"/>
    <mergeCell ref="A121:B121"/>
    <mergeCell ref="A122:B122"/>
    <mergeCell ref="A135:B135"/>
    <mergeCell ref="A136:B136"/>
    <mergeCell ref="A131:B131"/>
    <mergeCell ref="A138:B138"/>
    <mergeCell ref="A129:B129"/>
    <mergeCell ref="A126:B126"/>
    <mergeCell ref="A127:B127"/>
    <mergeCell ref="A149:B149"/>
    <mergeCell ref="A137:B137"/>
    <mergeCell ref="A128:B128"/>
    <mergeCell ref="A148:B148"/>
    <mergeCell ref="A143:B143"/>
    <mergeCell ref="A144:B144"/>
    <mergeCell ref="A145:B145"/>
    <mergeCell ref="A146:B146"/>
    <mergeCell ref="A134:B134"/>
    <mergeCell ref="A124:B124"/>
    <mergeCell ref="A125:B125"/>
    <mergeCell ref="A123:B123"/>
    <mergeCell ref="A108:B108"/>
    <mergeCell ref="A109:B109"/>
    <mergeCell ref="A110:B110"/>
    <mergeCell ref="A111:B111"/>
    <mergeCell ref="A112:B112"/>
    <mergeCell ref="A113:B113"/>
    <mergeCell ref="A117:B117"/>
    <mergeCell ref="A118:B118"/>
    <mergeCell ref="A119:B119"/>
    <mergeCell ref="A98:B98"/>
    <mergeCell ref="A99:B99"/>
    <mergeCell ref="A100:B100"/>
    <mergeCell ref="A101:B101"/>
    <mergeCell ref="A114:B114"/>
    <mergeCell ref="A115:B115"/>
    <mergeCell ref="A104:B104"/>
    <mergeCell ref="A105:B105"/>
    <mergeCell ref="A106:B106"/>
    <mergeCell ref="A107:B107"/>
    <mergeCell ref="A88:B88"/>
    <mergeCell ref="A89:B89"/>
    <mergeCell ref="A102:B102"/>
    <mergeCell ref="A103:B103"/>
    <mergeCell ref="A92:B92"/>
    <mergeCell ref="A93:B93"/>
    <mergeCell ref="A94:B94"/>
    <mergeCell ref="A95:B95"/>
    <mergeCell ref="A96:B96"/>
    <mergeCell ref="A97:B97"/>
    <mergeCell ref="A90:B90"/>
    <mergeCell ref="A91:B91"/>
    <mergeCell ref="A79:B79"/>
    <mergeCell ref="A80:B80"/>
    <mergeCell ref="A81:B81"/>
    <mergeCell ref="A82:B82"/>
    <mergeCell ref="A83:B83"/>
    <mergeCell ref="A84:B84"/>
    <mergeCell ref="A86:B86"/>
    <mergeCell ref="A87:B87"/>
    <mergeCell ref="A77:B77"/>
    <mergeCell ref="A78:B78"/>
    <mergeCell ref="A61:B61"/>
    <mergeCell ref="A62:B62"/>
    <mergeCell ref="A63:B63"/>
    <mergeCell ref="A68:B68"/>
    <mergeCell ref="A69:B69"/>
    <mergeCell ref="A70:B70"/>
    <mergeCell ref="A76:B76"/>
    <mergeCell ref="A71:B71"/>
    <mergeCell ref="A58:D58"/>
    <mergeCell ref="A59:D59"/>
    <mergeCell ref="F63:I63"/>
    <mergeCell ref="A64:B64"/>
    <mergeCell ref="A67:B67"/>
    <mergeCell ref="F67:I67"/>
    <mergeCell ref="A85:B85"/>
    <mergeCell ref="A60:B60"/>
    <mergeCell ref="A50:B50"/>
    <mergeCell ref="A51:B51"/>
    <mergeCell ref="A52:B52"/>
    <mergeCell ref="A53:B53"/>
    <mergeCell ref="A54:B54"/>
    <mergeCell ref="A55:B55"/>
    <mergeCell ref="A56:B56"/>
    <mergeCell ref="A57:B57"/>
    <mergeCell ref="A25:B25"/>
    <mergeCell ref="A26:B26"/>
    <mergeCell ref="A30:B30"/>
    <mergeCell ref="A31:B31"/>
    <mergeCell ref="A33:B33"/>
    <mergeCell ref="A34:B34"/>
    <mergeCell ref="A35:B35"/>
    <mergeCell ref="A36:B36"/>
    <mergeCell ref="A49:B49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6:B6"/>
    <mergeCell ref="A7:B7"/>
    <mergeCell ref="A155:B155"/>
    <mergeCell ref="A160:B160"/>
    <mergeCell ref="A2:B2"/>
    <mergeCell ref="A3:B3"/>
    <mergeCell ref="A4:B4"/>
    <mergeCell ref="A5:B5"/>
    <mergeCell ref="A18:B18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7:B37"/>
    <mergeCell ref="A38:B38"/>
    <mergeCell ref="A20:B20"/>
    <mergeCell ref="A24:B24"/>
  </mergeCells>
  <phoneticPr fontId="12" type="noConversion"/>
  <pageMargins left="0.72" right="0.25" top="0.23" bottom="0.32" header="0.2" footer="0.17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J74"/>
  <sheetViews>
    <sheetView topLeftCell="A2" workbookViewId="0">
      <selection activeCell="A38" sqref="A38:B38"/>
    </sheetView>
  </sheetViews>
  <sheetFormatPr defaultRowHeight="12.75"/>
  <cols>
    <col min="1" max="1" width="9.140625" style="209"/>
    <col min="2" max="2" width="37.85546875" style="209" customWidth="1"/>
    <col min="3" max="3" width="13" style="209" customWidth="1"/>
    <col min="4" max="4" width="13.140625" style="209" customWidth="1"/>
    <col min="5" max="5" width="15.42578125" style="209" customWidth="1"/>
    <col min="6" max="6" width="13.7109375" style="209" customWidth="1"/>
    <col min="7" max="7" width="9.140625" style="209"/>
    <col min="8" max="8" width="16.42578125" style="209" customWidth="1"/>
    <col min="9" max="9" width="14" style="209" bestFit="1" customWidth="1"/>
    <col min="10" max="10" width="13.28515625" style="209" customWidth="1"/>
    <col min="11" max="16384" width="9.140625" style="209"/>
  </cols>
  <sheetData>
    <row r="1" spans="1:6" s="218" customFormat="1" ht="20.25" customHeight="1">
      <c r="A1" s="229" t="s">
        <v>468</v>
      </c>
      <c r="B1" s="223"/>
      <c r="C1" s="223"/>
      <c r="D1" s="223"/>
      <c r="E1" s="223"/>
    </row>
    <row r="2" spans="1:6" s="218" customFormat="1" ht="15.75" customHeight="1">
      <c r="A2" s="484" t="s">
        <v>469</v>
      </c>
      <c r="B2" s="485"/>
      <c r="C2" s="490" t="s">
        <v>332</v>
      </c>
      <c r="D2" s="490"/>
      <c r="E2" s="491" t="s">
        <v>470</v>
      </c>
      <c r="F2" s="491"/>
    </row>
    <row r="3" spans="1:6" s="218" customFormat="1" ht="13.5" customHeight="1">
      <c r="A3" s="486"/>
      <c r="B3" s="487"/>
      <c r="C3" s="490"/>
      <c r="D3" s="490"/>
      <c r="E3" s="492" t="s">
        <v>333</v>
      </c>
      <c r="F3" s="492"/>
    </row>
    <row r="4" spans="1:6" s="218" customFormat="1" ht="14.25" customHeight="1">
      <c r="A4" s="488"/>
      <c r="B4" s="489"/>
      <c r="C4" s="228" t="s">
        <v>294</v>
      </c>
      <c r="D4" s="228" t="s">
        <v>295</v>
      </c>
      <c r="E4" s="228" t="s">
        <v>294</v>
      </c>
      <c r="F4" s="222" t="s">
        <v>295</v>
      </c>
    </row>
    <row r="5" spans="1:6" s="217" customFormat="1" ht="21.95" customHeight="1">
      <c r="A5" s="480" t="s">
        <v>471</v>
      </c>
      <c r="B5" s="480"/>
      <c r="C5" s="197"/>
      <c r="D5" s="224"/>
      <c r="E5" s="224"/>
      <c r="F5" s="213"/>
    </row>
    <row r="6" spans="1:6" s="217" customFormat="1" ht="21.95" customHeight="1">
      <c r="A6" s="481" t="s">
        <v>472</v>
      </c>
      <c r="B6" s="481"/>
      <c r="C6" s="193">
        <f>SUM(C7:C10)</f>
        <v>16529292075</v>
      </c>
      <c r="D6" s="193">
        <f>SUM(D7:D10)</f>
        <v>14518404220</v>
      </c>
      <c r="E6" s="193">
        <f>SUM(E7:E10)</f>
        <v>38844181827</v>
      </c>
      <c r="F6" s="193">
        <f>SUM(F7:F10)</f>
        <v>31806771666</v>
      </c>
    </row>
    <row r="7" spans="1:6" s="217" customFormat="1" ht="21.95" customHeight="1">
      <c r="A7" s="495" t="s">
        <v>473</v>
      </c>
      <c r="B7" s="495"/>
      <c r="C7" s="192"/>
      <c r="D7" s="203"/>
      <c r="E7" s="203"/>
      <c r="F7" s="205"/>
    </row>
    <row r="8" spans="1:6" s="217" customFormat="1" ht="21.95" customHeight="1">
      <c r="A8" s="496" t="s">
        <v>474</v>
      </c>
      <c r="B8" s="497"/>
      <c r="C8" s="195">
        <v>12443929114</v>
      </c>
      <c r="D8" s="210">
        <v>11923953834</v>
      </c>
      <c r="E8" s="210">
        <v>25458306301</v>
      </c>
      <c r="F8" s="210">
        <v>22682333558</v>
      </c>
    </row>
    <row r="9" spans="1:6" s="217" customFormat="1" ht="21.95" customHeight="1">
      <c r="A9" s="496" t="s">
        <v>475</v>
      </c>
      <c r="B9" s="497"/>
      <c r="C9" s="195">
        <v>3992060222</v>
      </c>
      <c r="D9" s="210">
        <v>2469794109</v>
      </c>
      <c r="E9" s="210">
        <v>13040913031</v>
      </c>
      <c r="F9" s="210">
        <v>8610502528</v>
      </c>
    </row>
    <row r="10" spans="1:6" s="217" customFormat="1" ht="21.95" customHeight="1">
      <c r="A10" s="496" t="s">
        <v>476</v>
      </c>
      <c r="B10" s="497"/>
      <c r="C10" s="195">
        <v>93302739</v>
      </c>
      <c r="D10" s="210">
        <v>124656277</v>
      </c>
      <c r="E10" s="210">
        <v>344962495</v>
      </c>
      <c r="F10" s="207">
        <v>513935580</v>
      </c>
    </row>
    <row r="11" spans="1:6" s="219" customFormat="1" ht="21.95" customHeight="1">
      <c r="A11" s="498" t="s">
        <v>1</v>
      </c>
      <c r="B11" s="499"/>
      <c r="C11" s="208">
        <f>SUM(C8:C10)</f>
        <v>16529292075</v>
      </c>
      <c r="D11" s="208">
        <f>SUM(D8:D10)</f>
        <v>14518404220</v>
      </c>
      <c r="E11" s="208">
        <f>SUM(E8:E10)</f>
        <v>38844181827</v>
      </c>
      <c r="F11" s="208">
        <f>SUM(F8:F10)</f>
        <v>31806771666</v>
      </c>
    </row>
    <row r="12" spans="1:6" s="219" customFormat="1" ht="21.95" customHeight="1">
      <c r="A12" s="500" t="s">
        <v>477</v>
      </c>
      <c r="B12" s="501"/>
      <c r="C12" s="215">
        <f>C13</f>
        <v>0</v>
      </c>
      <c r="D12" s="215">
        <f>D13</f>
        <v>6272727</v>
      </c>
      <c r="E12" s="215">
        <f>E13</f>
        <v>7854546</v>
      </c>
      <c r="F12" s="208">
        <f>SUM(F13)</f>
        <v>110743643</v>
      </c>
    </row>
    <row r="13" spans="1:6" s="219" customFormat="1" ht="21.95" customHeight="1">
      <c r="A13" s="502" t="s">
        <v>478</v>
      </c>
      <c r="B13" s="503"/>
      <c r="C13" s="208"/>
      <c r="D13" s="195">
        <v>6272727</v>
      </c>
      <c r="E13" s="195">
        <v>7854546</v>
      </c>
      <c r="F13" s="195">
        <v>110743643</v>
      </c>
    </row>
    <row r="14" spans="1:6" s="219" customFormat="1" ht="21.95" customHeight="1">
      <c r="A14" s="500" t="s">
        <v>479</v>
      </c>
      <c r="B14" s="501"/>
      <c r="C14" s="208">
        <f>SUM(C15:C17)</f>
        <v>16529292075</v>
      </c>
      <c r="D14" s="208">
        <f>SUM(D15:D17)</f>
        <v>14512131493</v>
      </c>
      <c r="E14" s="208">
        <f>E11-E12</f>
        <v>38836327281</v>
      </c>
      <c r="F14" s="208">
        <f>SUM(F15:F17)</f>
        <v>31696028023</v>
      </c>
    </row>
    <row r="15" spans="1:6" s="219" customFormat="1" ht="21.95" customHeight="1">
      <c r="A15" s="493" t="s">
        <v>474</v>
      </c>
      <c r="B15" s="494"/>
      <c r="C15" s="195">
        <f>C8</f>
        <v>12443929114</v>
      </c>
      <c r="D15" s="195">
        <f>D8</f>
        <v>11923953834</v>
      </c>
      <c r="E15" s="195">
        <f>E8-E12</f>
        <v>25450451755</v>
      </c>
      <c r="F15" s="195">
        <f>F8</f>
        <v>22682333558</v>
      </c>
    </row>
    <row r="16" spans="1:6" s="219" customFormat="1" ht="21.95" customHeight="1">
      <c r="A16" s="493" t="s">
        <v>475</v>
      </c>
      <c r="B16" s="494"/>
      <c r="C16" s="195">
        <f>C9-C13</f>
        <v>3992060222</v>
      </c>
      <c r="D16" s="195">
        <f>D9-D13</f>
        <v>2463521382</v>
      </c>
      <c r="E16" s="195">
        <f>E9-E13</f>
        <v>13033058485</v>
      </c>
      <c r="F16" s="195">
        <f>F9-F13</f>
        <v>8499758885</v>
      </c>
    </row>
    <row r="17" spans="1:6" s="219" customFormat="1" ht="21.95" customHeight="1">
      <c r="A17" s="493" t="s">
        <v>476</v>
      </c>
      <c r="B17" s="494"/>
      <c r="C17" s="195">
        <f>C10</f>
        <v>93302739</v>
      </c>
      <c r="D17" s="195">
        <f>D10</f>
        <v>124656277</v>
      </c>
      <c r="E17" s="195"/>
      <c r="F17" s="195">
        <f>F10</f>
        <v>513935580</v>
      </c>
    </row>
    <row r="18" spans="1:6" s="217" customFormat="1" ht="21.95" customHeight="1">
      <c r="A18" s="481" t="s">
        <v>480</v>
      </c>
      <c r="B18" s="481"/>
      <c r="C18" s="191"/>
      <c r="D18" s="196"/>
      <c r="E18" s="196"/>
      <c r="F18" s="196"/>
    </row>
    <row r="19" spans="1:6" s="217" customFormat="1" ht="21.95" customHeight="1">
      <c r="A19" s="495" t="s">
        <v>473</v>
      </c>
      <c r="B19" s="495"/>
      <c r="C19" s="192"/>
      <c r="D19" s="190"/>
      <c r="E19" s="190"/>
      <c r="F19" s="205"/>
    </row>
    <row r="20" spans="1:6" s="217" customFormat="1" ht="21.95" customHeight="1">
      <c r="A20" s="496" t="s">
        <v>481</v>
      </c>
      <c r="B20" s="497"/>
      <c r="C20" s="210">
        <v>10770614077</v>
      </c>
      <c r="D20" s="210">
        <v>10833512298</v>
      </c>
      <c r="E20" s="210">
        <v>21542608089</v>
      </c>
      <c r="F20" s="210">
        <v>18878038120</v>
      </c>
    </row>
    <row r="21" spans="1:6" s="217" customFormat="1" ht="21.95" customHeight="1">
      <c r="A21" s="496" t="s">
        <v>482</v>
      </c>
      <c r="B21" s="497"/>
      <c r="C21" s="210">
        <v>3100696110</v>
      </c>
      <c r="D21" s="210">
        <v>1759097105</v>
      </c>
      <c r="E21" s="210">
        <v>9482473481</v>
      </c>
      <c r="F21" s="210">
        <v>6000914892</v>
      </c>
    </row>
    <row r="22" spans="1:6" s="217" customFormat="1" ht="21.95" customHeight="1">
      <c r="A22" s="496" t="s">
        <v>483</v>
      </c>
      <c r="B22" s="497"/>
      <c r="C22" s="210">
        <v>166235406</v>
      </c>
      <c r="D22" s="210">
        <f>137634428-6272724</f>
        <v>131361704</v>
      </c>
      <c r="E22" s="210">
        <f>528682775-5613192</f>
        <v>523069583</v>
      </c>
      <c r="F22" s="198">
        <v>656237658</v>
      </c>
    </row>
    <row r="23" spans="1:6" s="217" customFormat="1" ht="21.95" customHeight="1">
      <c r="A23" s="505" t="s">
        <v>484</v>
      </c>
      <c r="B23" s="505"/>
      <c r="C23" s="208">
        <f>SUM(C20:C22)</f>
        <v>14037545593</v>
      </c>
      <c r="D23" s="208">
        <f>SUM(D20:D22)</f>
        <v>12723971107</v>
      </c>
      <c r="E23" s="208">
        <f>SUM(E20:E22)</f>
        <v>31548151153</v>
      </c>
      <c r="F23" s="208">
        <f>SUM(F20:F22)</f>
        <v>25535190670</v>
      </c>
    </row>
    <row r="24" spans="1:6" s="217" customFormat="1" ht="21.95" customHeight="1">
      <c r="A24" s="481" t="s">
        <v>485</v>
      </c>
      <c r="B24" s="481"/>
      <c r="C24" s="212">
        <f>C25</f>
        <v>21155431</v>
      </c>
      <c r="D24" s="182">
        <f>SUM(D25:D26)</f>
        <v>244832457</v>
      </c>
      <c r="E24" s="182">
        <f>SUM(E25:E26)</f>
        <v>138949145</v>
      </c>
      <c r="F24" s="214">
        <f>SUM(F25:F28)</f>
        <v>605489697</v>
      </c>
    </row>
    <row r="25" spans="1:6" s="217" customFormat="1" ht="21.95" customHeight="1">
      <c r="A25" s="504" t="s">
        <v>486</v>
      </c>
      <c r="B25" s="504"/>
      <c r="C25" s="210">
        <v>21155431</v>
      </c>
      <c r="D25" s="195">
        <v>180515810</v>
      </c>
      <c r="E25" s="195">
        <v>138949145</v>
      </c>
      <c r="F25" s="198">
        <v>113628606</v>
      </c>
    </row>
    <row r="26" spans="1:6" s="217" customFormat="1" ht="21.95" customHeight="1">
      <c r="A26" s="506" t="s">
        <v>487</v>
      </c>
      <c r="B26" s="507"/>
      <c r="C26" s="189"/>
      <c r="D26" s="210">
        <v>64316647</v>
      </c>
      <c r="E26" s="210"/>
      <c r="F26" s="198">
        <v>130581583</v>
      </c>
    </row>
    <row r="27" spans="1:6" s="217" customFormat="1" ht="21.95" customHeight="1">
      <c r="A27" s="506" t="s">
        <v>488</v>
      </c>
      <c r="B27" s="507"/>
      <c r="C27" s="189"/>
      <c r="D27" s="210"/>
      <c r="E27" s="210"/>
      <c r="F27" s="198">
        <v>151166000</v>
      </c>
    </row>
    <row r="28" spans="1:6" s="217" customFormat="1" ht="21.95" customHeight="1">
      <c r="A28" s="518" t="s">
        <v>521</v>
      </c>
      <c r="B28" s="519"/>
      <c r="C28" s="189"/>
      <c r="D28" s="210"/>
      <c r="E28" s="210"/>
      <c r="F28" s="198">
        <v>210113508</v>
      </c>
    </row>
    <row r="29" spans="1:6" s="217" customFormat="1" ht="21.95" customHeight="1">
      <c r="A29" s="508" t="s">
        <v>489</v>
      </c>
      <c r="B29" s="509"/>
      <c r="C29" s="187">
        <f>C24</f>
        <v>21155431</v>
      </c>
      <c r="D29" s="208">
        <f>SUM(D25:D26)</f>
        <v>244832457</v>
      </c>
      <c r="E29" s="208">
        <f>SUM(E25:E26)</f>
        <v>138949145</v>
      </c>
      <c r="F29" s="208">
        <f>SUM(F25:F28)</f>
        <v>605489697</v>
      </c>
    </row>
    <row r="30" spans="1:6" s="217" customFormat="1" ht="21.95" customHeight="1">
      <c r="A30" s="481" t="s">
        <v>490</v>
      </c>
      <c r="B30" s="481"/>
      <c r="C30" s="186">
        <f>SUM(C31:C34)</f>
        <v>149483415</v>
      </c>
      <c r="D30" s="186">
        <f>SUM(D31:D34)</f>
        <v>71206500</v>
      </c>
      <c r="E30" s="186">
        <f>SUM(E31:E34)</f>
        <v>348155754</v>
      </c>
      <c r="F30" s="186">
        <f>SUM(F31:F34)</f>
        <v>-228504075</v>
      </c>
    </row>
    <row r="31" spans="1:6" s="217" customFormat="1" ht="21.95" customHeight="1">
      <c r="A31" s="504" t="s">
        <v>520</v>
      </c>
      <c r="B31" s="504"/>
      <c r="C31" s="206">
        <v>71545115</v>
      </c>
      <c r="D31" s="185"/>
      <c r="E31" s="185">
        <v>158255283</v>
      </c>
      <c r="F31" s="184"/>
    </row>
    <row r="32" spans="1:6" s="217" customFormat="1" ht="21.95" customHeight="1">
      <c r="A32" s="504" t="s">
        <v>491</v>
      </c>
      <c r="B32" s="504"/>
      <c r="C32" s="206">
        <v>1868300</v>
      </c>
      <c r="D32" s="185"/>
      <c r="E32" s="185">
        <v>1868300</v>
      </c>
      <c r="F32" s="184">
        <v>87121053</v>
      </c>
    </row>
    <row r="33" spans="1:10" s="217" customFormat="1" ht="21.95" customHeight="1">
      <c r="A33" s="506" t="s">
        <v>519</v>
      </c>
      <c r="B33" s="507"/>
      <c r="C33" s="183"/>
      <c r="D33" s="185"/>
      <c r="E33" s="185"/>
      <c r="F33" s="184">
        <v>-476321800</v>
      </c>
    </row>
    <row r="34" spans="1:10" s="217" customFormat="1" ht="31.5" customHeight="1">
      <c r="A34" s="482" t="s">
        <v>565</v>
      </c>
      <c r="B34" s="483"/>
      <c r="C34" s="185">
        <v>76070000</v>
      </c>
      <c r="D34" s="185">
        <v>71206500</v>
      </c>
      <c r="E34" s="185">
        <v>188032171</v>
      </c>
      <c r="F34" s="184">
        <v>160696672</v>
      </c>
    </row>
    <row r="35" spans="1:10" s="217" customFormat="1" ht="21.95" customHeight="1">
      <c r="A35" s="498" t="s">
        <v>1</v>
      </c>
      <c r="B35" s="499"/>
      <c r="C35" s="171">
        <f>C30</f>
        <v>149483415</v>
      </c>
      <c r="D35" s="208">
        <f>SUM(D31:D34)</f>
        <v>71206500</v>
      </c>
      <c r="E35" s="208">
        <f>SUM(E31:E34)</f>
        <v>348155754</v>
      </c>
      <c r="F35" s="208">
        <f>SUM(F31:F34)</f>
        <v>-228504075</v>
      </c>
    </row>
    <row r="36" spans="1:10" s="217" customFormat="1" ht="21.95" customHeight="1">
      <c r="A36" s="512" t="s">
        <v>492</v>
      </c>
      <c r="B36" s="513"/>
      <c r="C36" s="171"/>
      <c r="D36" s="208"/>
      <c r="E36" s="208"/>
      <c r="F36" s="195"/>
    </row>
    <row r="37" spans="1:10" s="217" customFormat="1" ht="21.95" customHeight="1">
      <c r="A37" s="510" t="s">
        <v>493</v>
      </c>
      <c r="B37" s="511"/>
      <c r="C37" s="185">
        <v>691306964</v>
      </c>
      <c r="D37" s="185">
        <v>573099134</v>
      </c>
      <c r="E37" s="185">
        <v>1841107314</v>
      </c>
      <c r="F37" s="185">
        <v>1823789340</v>
      </c>
      <c r="H37" s="201"/>
      <c r="I37" s="202"/>
      <c r="J37" s="180"/>
    </row>
    <row r="38" spans="1:10" s="217" customFormat="1" ht="21.95" customHeight="1">
      <c r="A38" s="510" t="s">
        <v>494</v>
      </c>
      <c r="B38" s="511"/>
      <c r="C38" s="185">
        <v>40000</v>
      </c>
      <c r="D38" s="185"/>
      <c r="E38" s="185">
        <v>515702</v>
      </c>
      <c r="F38" s="185">
        <v>7357273</v>
      </c>
      <c r="H38" s="201"/>
      <c r="I38" s="202"/>
      <c r="J38" s="180"/>
    </row>
    <row r="39" spans="1:10" s="217" customFormat="1" ht="21.95" customHeight="1">
      <c r="A39" s="510" t="s">
        <v>495</v>
      </c>
      <c r="B39" s="511"/>
      <c r="C39" s="185">
        <v>21089342</v>
      </c>
      <c r="D39" s="185">
        <v>20366640</v>
      </c>
      <c r="E39" s="185">
        <v>88531471</v>
      </c>
      <c r="F39" s="185">
        <v>81581080</v>
      </c>
      <c r="H39" s="201"/>
      <c r="I39" s="202"/>
      <c r="J39" s="180"/>
    </row>
    <row r="40" spans="1:10" s="217" customFormat="1" ht="21.95" customHeight="1">
      <c r="A40" s="510" t="s">
        <v>496</v>
      </c>
      <c r="B40" s="511"/>
      <c r="C40" s="185">
        <v>23989654</v>
      </c>
      <c r="D40" s="185">
        <v>24208924</v>
      </c>
      <c r="E40" s="185">
        <v>98807816</v>
      </c>
      <c r="F40" s="185">
        <v>97236515</v>
      </c>
      <c r="H40" s="201"/>
      <c r="I40" s="202"/>
      <c r="J40" s="180"/>
    </row>
    <row r="41" spans="1:10" s="217" customFormat="1" ht="21.95" customHeight="1">
      <c r="A41" s="510" t="s">
        <v>497</v>
      </c>
      <c r="B41" s="511"/>
      <c r="C41" s="185">
        <v>107823683</v>
      </c>
      <c r="D41" s="185">
        <v>51001434</v>
      </c>
      <c r="E41" s="185">
        <v>271871058</v>
      </c>
      <c r="F41" s="185">
        <v>159003303</v>
      </c>
      <c r="H41" s="201"/>
      <c r="I41" s="202"/>
      <c r="J41" s="180"/>
    </row>
    <row r="42" spans="1:10" s="217" customFormat="1" ht="21.95" customHeight="1">
      <c r="A42" s="510" t="s">
        <v>518</v>
      </c>
      <c r="B42" s="511"/>
      <c r="C42" s="185"/>
      <c r="D42" s="185">
        <v>79217143</v>
      </c>
      <c r="E42" s="185">
        <v>0</v>
      </c>
      <c r="F42" s="185">
        <v>200477026</v>
      </c>
      <c r="H42" s="201"/>
      <c r="I42" s="202"/>
      <c r="J42" s="180"/>
    </row>
    <row r="43" spans="1:10" s="217" customFormat="1" ht="21.95" customHeight="1">
      <c r="A43" s="510" t="s">
        <v>498</v>
      </c>
      <c r="B43" s="511"/>
      <c r="C43" s="185">
        <v>51375677</v>
      </c>
      <c r="D43" s="185">
        <f>74967815-1277000</f>
        <v>73690815</v>
      </c>
      <c r="E43" s="185">
        <f>201724981-10926000</f>
        <v>190798981</v>
      </c>
      <c r="F43" s="185">
        <v>220784190</v>
      </c>
      <c r="H43" s="201"/>
      <c r="I43" s="202"/>
      <c r="J43" s="180"/>
    </row>
    <row r="44" spans="1:10" s="217" customFormat="1" ht="21.95" customHeight="1">
      <c r="A44" s="510" t="s">
        <v>499</v>
      </c>
      <c r="B44" s="511"/>
      <c r="C44" s="185">
        <v>229938875</v>
      </c>
      <c r="D44" s="185">
        <v>316861644</v>
      </c>
      <c r="E44" s="185">
        <v>876141066</v>
      </c>
      <c r="F44" s="185">
        <v>1009875532</v>
      </c>
      <c r="H44" s="201"/>
      <c r="I44" s="202"/>
      <c r="J44" s="180"/>
    </row>
    <row r="45" spans="1:10" s="217" customFormat="1" ht="21.95" customHeight="1">
      <c r="A45" s="498" t="s">
        <v>1</v>
      </c>
      <c r="B45" s="499"/>
      <c r="C45" s="171">
        <f>SUM(C37:C44)</f>
        <v>1125564195</v>
      </c>
      <c r="D45" s="308">
        <f>SUM(D37:D44)</f>
        <v>1138445734</v>
      </c>
      <c r="E45" s="307">
        <f>SUM(E37:E44)</f>
        <v>3367773408</v>
      </c>
      <c r="F45" s="308">
        <f>SUM(F37:F44)</f>
        <v>3600104259</v>
      </c>
    </row>
    <row r="46" spans="1:10" s="217" customFormat="1" ht="21.95" customHeight="1">
      <c r="A46" s="514" t="s">
        <v>500</v>
      </c>
      <c r="B46" s="515"/>
      <c r="C46" s="171"/>
      <c r="D46" s="208"/>
      <c r="E46" s="306"/>
      <c r="F46" s="208"/>
    </row>
    <row r="47" spans="1:10" s="217" customFormat="1" ht="21.95" customHeight="1">
      <c r="A47" s="510" t="s">
        <v>501</v>
      </c>
      <c r="B47" s="511"/>
      <c r="C47" s="172">
        <v>50000</v>
      </c>
      <c r="D47" s="195"/>
      <c r="E47" s="172">
        <v>154595455</v>
      </c>
      <c r="F47" s="195"/>
    </row>
    <row r="48" spans="1:10" s="217" customFormat="1" ht="21.95" customHeight="1">
      <c r="A48" s="510" t="s">
        <v>502</v>
      </c>
      <c r="B48" s="511"/>
      <c r="C48" s="172">
        <v>591287620</v>
      </c>
      <c r="D48" s="195">
        <v>714655076</v>
      </c>
      <c r="E48" s="172">
        <v>823380106</v>
      </c>
      <c r="F48" s="184">
        <v>907215978</v>
      </c>
    </row>
    <row r="49" spans="1:7" s="217" customFormat="1" ht="21.95" customHeight="1">
      <c r="A49" s="498" t="s">
        <v>1</v>
      </c>
      <c r="B49" s="499"/>
      <c r="C49" s="171">
        <f>SUM(C47:C48)</f>
        <v>591337620</v>
      </c>
      <c r="D49" s="308">
        <f>SUM(D47:D48)</f>
        <v>714655076</v>
      </c>
      <c r="E49" s="171">
        <f>SUM(E47:E48)</f>
        <v>977975561</v>
      </c>
      <c r="F49" s="171">
        <f>SUM(F47:F48)</f>
        <v>907215978</v>
      </c>
    </row>
    <row r="50" spans="1:7" s="217" customFormat="1" ht="21.95" customHeight="1">
      <c r="A50" s="514" t="s">
        <v>503</v>
      </c>
      <c r="B50" s="515"/>
      <c r="C50" s="171"/>
      <c r="D50" s="208"/>
      <c r="E50" s="208"/>
      <c r="F50" s="208"/>
    </row>
    <row r="51" spans="1:7" s="217" customFormat="1" ht="21.95" customHeight="1">
      <c r="A51" s="482" t="s">
        <v>504</v>
      </c>
      <c r="B51" s="516"/>
      <c r="C51" s="171">
        <v>14056027</v>
      </c>
      <c r="D51" s="208"/>
      <c r="E51" s="172">
        <v>154482950</v>
      </c>
      <c r="F51" s="208"/>
    </row>
    <row r="52" spans="1:7" s="217" customFormat="1" ht="21.95" customHeight="1">
      <c r="A52" s="482" t="s">
        <v>505</v>
      </c>
      <c r="B52" s="516"/>
      <c r="D52" s="172">
        <v>401261</v>
      </c>
      <c r="E52" s="172">
        <v>55677621</v>
      </c>
      <c r="F52" s="195">
        <f>27204724-10918000</f>
        <v>16286724</v>
      </c>
    </row>
    <row r="53" spans="1:7" s="217" customFormat="1" ht="21.95" customHeight="1">
      <c r="A53" s="482" t="s">
        <v>506</v>
      </c>
      <c r="B53" s="516"/>
      <c r="C53" s="217">
        <v>22348548</v>
      </c>
      <c r="D53" s="172">
        <v>96100661</v>
      </c>
      <c r="E53" s="172">
        <v>27126151</v>
      </c>
      <c r="F53" s="195">
        <v>100965039</v>
      </c>
    </row>
    <row r="54" spans="1:7" s="217" customFormat="1" ht="21.95" customHeight="1">
      <c r="A54" s="498" t="s">
        <v>1</v>
      </c>
      <c r="B54" s="499"/>
      <c r="C54" s="171">
        <f>SUM(C51:C53)</f>
        <v>36404575</v>
      </c>
      <c r="D54" s="308">
        <f>SUM(D51:D53)</f>
        <v>96501922</v>
      </c>
      <c r="E54" s="171">
        <f>SUM(E51:E53)</f>
        <v>237286722</v>
      </c>
      <c r="F54" s="308">
        <f>SUM(F51:F53)</f>
        <v>117251763</v>
      </c>
    </row>
    <row r="55" spans="1:7" s="217" customFormat="1" ht="21.95" customHeight="1">
      <c r="A55" s="508" t="s">
        <v>507</v>
      </c>
      <c r="B55" s="509"/>
      <c r="C55" s="188"/>
      <c r="D55" s="195"/>
      <c r="E55" s="195"/>
      <c r="F55" s="184"/>
    </row>
    <row r="56" spans="1:7" s="200" customFormat="1" ht="21.95" customHeight="1">
      <c r="A56" s="508" t="s">
        <v>508</v>
      </c>
      <c r="B56" s="509"/>
      <c r="C56" s="171">
        <f>C14-C23+C29-C35+C49-C54-C45</f>
        <v>1792787348</v>
      </c>
      <c r="D56" s="171">
        <f>D14-D23+D29-D35+D49-D54-D45</f>
        <v>1441493763</v>
      </c>
      <c r="E56" s="171">
        <f>E14-E23+E29-E35+E49-E54-E45</f>
        <v>4451884950</v>
      </c>
      <c r="F56" s="171">
        <f>F14-F23+F29-F35+F49-F54-F45</f>
        <v>4184691081</v>
      </c>
    </row>
    <row r="57" spans="1:7" s="174" customFormat="1" ht="21.95" customHeight="1">
      <c r="A57" s="496" t="s">
        <v>509</v>
      </c>
      <c r="B57" s="520"/>
      <c r="C57" s="173"/>
      <c r="D57" s="181"/>
      <c r="E57" s="181"/>
      <c r="F57" s="181"/>
    </row>
    <row r="58" spans="1:7" s="174" customFormat="1" ht="21.95" customHeight="1">
      <c r="A58" s="496" t="s">
        <v>510</v>
      </c>
      <c r="B58" s="520"/>
      <c r="C58" s="173"/>
      <c r="D58" s="181"/>
      <c r="E58" s="181"/>
      <c r="F58" s="181"/>
    </row>
    <row r="59" spans="1:7" s="176" customFormat="1" ht="21.95" customHeight="1">
      <c r="A59" s="496" t="s">
        <v>511</v>
      </c>
      <c r="B59" s="520"/>
      <c r="C59" s="185">
        <f>C56-C57+C58</f>
        <v>1792787348</v>
      </c>
      <c r="D59" s="185">
        <f>D56-D57+D58</f>
        <v>1441493763</v>
      </c>
      <c r="E59" s="185">
        <f>E56-E57+E58</f>
        <v>4451884950</v>
      </c>
      <c r="F59" s="175">
        <f>F56-F57+F58</f>
        <v>4184691081</v>
      </c>
    </row>
    <row r="60" spans="1:7" s="176" customFormat="1" ht="21.95" customHeight="1">
      <c r="A60" s="496" t="s">
        <v>512</v>
      </c>
      <c r="B60" s="520"/>
      <c r="C60" s="173"/>
      <c r="D60" s="221"/>
      <c r="E60" s="221"/>
      <c r="F60" s="221"/>
    </row>
    <row r="61" spans="1:7" s="176" customFormat="1" ht="21.95" customHeight="1">
      <c r="A61" s="496" t="s">
        <v>513</v>
      </c>
      <c r="B61" s="520"/>
      <c r="C61" s="173"/>
      <c r="D61" s="221"/>
      <c r="E61" s="221"/>
      <c r="F61" s="221"/>
    </row>
    <row r="62" spans="1:7" s="176" customFormat="1" ht="21.95" customHeight="1">
      <c r="A62" s="496" t="s">
        <v>514</v>
      </c>
      <c r="B62" s="520"/>
      <c r="C62" s="170">
        <v>394413216</v>
      </c>
      <c r="D62" s="170">
        <v>325180627</v>
      </c>
      <c r="E62" s="170">
        <v>979414689</v>
      </c>
      <c r="F62" s="225">
        <v>897854412</v>
      </c>
    </row>
    <row r="63" spans="1:7" s="217" customFormat="1" ht="21.95" customHeight="1">
      <c r="A63" s="521"/>
      <c r="B63" s="522"/>
      <c r="C63" s="177"/>
      <c r="D63" s="211"/>
      <c r="E63" s="211"/>
      <c r="F63" s="216"/>
    </row>
    <row r="64" spans="1:7" s="194" customFormat="1" ht="14.25" customHeight="1">
      <c r="A64" s="199"/>
      <c r="B64" s="178"/>
      <c r="C64" s="178"/>
      <c r="D64" s="199"/>
      <c r="E64" s="523"/>
      <c r="F64" s="523"/>
      <c r="G64" s="199"/>
    </row>
    <row r="65" spans="1:7" s="194" customFormat="1" ht="14.25" customHeight="1">
      <c r="A65" s="199"/>
      <c r="B65" s="178"/>
      <c r="C65" s="204" t="s">
        <v>515</v>
      </c>
      <c r="D65" s="479" t="s">
        <v>3</v>
      </c>
      <c r="E65" s="479"/>
      <c r="F65" s="479"/>
      <c r="G65" s="199"/>
    </row>
    <row r="66" spans="1:7" s="200" customFormat="1" ht="16.5">
      <c r="A66" s="179" t="s">
        <v>516</v>
      </c>
      <c r="B66" s="226"/>
      <c r="C66" s="226"/>
      <c r="D66" s="517" t="s">
        <v>517</v>
      </c>
      <c r="E66" s="517"/>
      <c r="F66" s="517"/>
      <c r="G66" s="220"/>
    </row>
    <row r="67" spans="1:7" s="217" customFormat="1">
      <c r="A67" s="199"/>
      <c r="B67" s="178"/>
      <c r="C67" s="178"/>
      <c r="D67" s="199"/>
      <c r="E67" s="199"/>
      <c r="F67" s="199"/>
      <c r="G67" s="199"/>
    </row>
    <row r="68" spans="1:7" s="217" customFormat="1">
      <c r="A68" s="199"/>
      <c r="B68" s="178"/>
      <c r="C68" s="178"/>
      <c r="D68" s="199"/>
      <c r="E68" s="199"/>
      <c r="F68" s="199"/>
      <c r="G68" s="199"/>
    </row>
    <row r="69" spans="1:7" s="217" customFormat="1">
      <c r="A69" s="199"/>
      <c r="B69" s="178"/>
      <c r="C69" s="178"/>
      <c r="D69" s="199"/>
      <c r="E69" s="199"/>
      <c r="F69" s="199"/>
      <c r="G69" s="199"/>
    </row>
    <row r="70" spans="1:7">
      <c r="A70" s="199"/>
      <c r="B70" s="178"/>
      <c r="C70" s="178"/>
      <c r="D70" s="199"/>
      <c r="E70" s="199"/>
      <c r="F70" s="199"/>
      <c r="G70" s="199"/>
    </row>
    <row r="71" spans="1:7" ht="15.75">
      <c r="A71" s="227"/>
      <c r="B71" s="178"/>
      <c r="C71" s="178"/>
      <c r="D71" s="199"/>
      <c r="E71" s="199"/>
      <c r="F71" s="199"/>
      <c r="G71" s="199"/>
    </row>
    <row r="72" spans="1:7" ht="15.75">
      <c r="A72" s="227" t="s">
        <v>330</v>
      </c>
      <c r="B72" s="178"/>
      <c r="C72" s="178"/>
      <c r="D72" s="199"/>
      <c r="E72" s="199"/>
      <c r="F72" s="199"/>
      <c r="G72" s="199"/>
    </row>
    <row r="73" spans="1:7" ht="15.75">
      <c r="A73" s="227"/>
      <c r="B73" s="178"/>
      <c r="C73" s="178"/>
      <c r="D73" s="199"/>
      <c r="E73" s="199"/>
      <c r="F73" s="199"/>
      <c r="G73" s="199"/>
    </row>
    <row r="74" spans="1:7">
      <c r="A74" s="217"/>
      <c r="B74" s="217"/>
      <c r="C74" s="217"/>
      <c r="D74" s="217"/>
      <c r="E74" s="217"/>
    </row>
  </sheetData>
  <mergeCells count="66">
    <mergeCell ref="A57:B57"/>
    <mergeCell ref="A58:B58"/>
    <mergeCell ref="A59:B59"/>
    <mergeCell ref="A51:B51"/>
    <mergeCell ref="D66:F66"/>
    <mergeCell ref="A28:B28"/>
    <mergeCell ref="A60:B60"/>
    <mergeCell ref="A61:B61"/>
    <mergeCell ref="A62:B62"/>
    <mergeCell ref="A63:B63"/>
    <mergeCell ref="A52:B52"/>
    <mergeCell ref="A53:B53"/>
    <mergeCell ref="A44:B44"/>
    <mergeCell ref="A45:B45"/>
    <mergeCell ref="E64:F64"/>
    <mergeCell ref="D65:F65"/>
    <mergeCell ref="A54:B54"/>
    <mergeCell ref="A55:B55"/>
    <mergeCell ref="A56:B56"/>
    <mergeCell ref="A46:B46"/>
    <mergeCell ref="A47:B47"/>
    <mergeCell ref="A48:B48"/>
    <mergeCell ref="A49:B49"/>
    <mergeCell ref="A50:B50"/>
    <mergeCell ref="A29:B29"/>
    <mergeCell ref="A42:B42"/>
    <mergeCell ref="A43:B43"/>
    <mergeCell ref="A32:B32"/>
    <mergeCell ref="A33:B33"/>
    <mergeCell ref="A35:B35"/>
    <mergeCell ref="A36:B36"/>
    <mergeCell ref="A37:B37"/>
    <mergeCell ref="A38:B38"/>
    <mergeCell ref="A39:B39"/>
    <mergeCell ref="A40:B40"/>
    <mergeCell ref="A41:B41"/>
    <mergeCell ref="E2:F2"/>
    <mergeCell ref="E3:F3"/>
    <mergeCell ref="A17:B17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5:B5"/>
    <mergeCell ref="A6:B6"/>
    <mergeCell ref="A34:B34"/>
    <mergeCell ref="A2:B4"/>
    <mergeCell ref="C2:D3"/>
    <mergeCell ref="A30:B30"/>
    <mergeCell ref="A31:B31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</mergeCells>
  <phoneticPr fontId="12" type="noConversion"/>
  <pageMargins left="0.31" right="0.25" top="0.23" bottom="0.25" header="0.17" footer="0.17"/>
  <pageSetup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1"/>
  </sheetPr>
  <dimension ref="A1:H36"/>
  <sheetViews>
    <sheetView workbookViewId="0">
      <selection activeCell="F26" sqref="F26"/>
    </sheetView>
  </sheetViews>
  <sheetFormatPr defaultRowHeight="15"/>
  <cols>
    <col min="1" max="1" width="6.140625" style="168" customWidth="1"/>
    <col min="2" max="2" width="25.28515625" style="168" customWidth="1"/>
    <col min="3" max="6" width="16.5703125" style="168" customWidth="1"/>
    <col min="7" max="7" width="8" style="168" customWidth="1"/>
    <col min="8" max="8" width="9.140625" style="168"/>
    <col min="9" max="9" width="17" style="168" customWidth="1"/>
    <col min="10" max="10" width="17.5703125" style="168" customWidth="1"/>
    <col min="11" max="16384" width="9.140625" style="168"/>
  </cols>
  <sheetData>
    <row r="1" spans="1:7" s="231" customFormat="1" ht="19.5" customHeight="1">
      <c r="A1" s="230" t="s">
        <v>522</v>
      </c>
    </row>
    <row r="2" spans="1:7" ht="19.5" customHeight="1">
      <c r="A2" s="232" t="s">
        <v>523</v>
      </c>
      <c r="B2" s="231"/>
      <c r="C2" s="231"/>
    </row>
    <row r="3" spans="1:7" ht="19.5" customHeight="1">
      <c r="A3" s="233" t="s">
        <v>524</v>
      </c>
      <c r="B3" s="234"/>
      <c r="C3" s="234"/>
      <c r="D3" s="234"/>
      <c r="E3" s="234"/>
      <c r="F3" s="234"/>
      <c r="G3" s="234"/>
    </row>
    <row r="4" spans="1:7" ht="42" customHeight="1">
      <c r="A4" s="524" t="s">
        <v>525</v>
      </c>
      <c r="B4" s="525"/>
      <c r="C4" s="525"/>
      <c r="D4" s="525"/>
      <c r="E4" s="525"/>
      <c r="F4" s="525"/>
    </row>
    <row r="5" spans="1:7" ht="40.5" customHeight="1">
      <c r="A5" s="524" t="s">
        <v>561</v>
      </c>
      <c r="B5" s="525"/>
      <c r="C5" s="525"/>
      <c r="D5" s="525"/>
      <c r="E5" s="525"/>
      <c r="F5" s="525"/>
      <c r="G5" s="235"/>
    </row>
    <row r="6" spans="1:7" ht="39" customHeight="1">
      <c r="A6" s="524" t="s">
        <v>526</v>
      </c>
      <c r="B6" s="525"/>
      <c r="C6" s="525"/>
      <c r="D6" s="525"/>
      <c r="E6" s="525"/>
      <c r="F6" s="525"/>
      <c r="G6" s="235"/>
    </row>
    <row r="7" spans="1:7" ht="6.75" customHeight="1">
      <c r="A7" s="165"/>
    </row>
    <row r="8" spans="1:7" ht="16.5" customHeight="1">
      <c r="A8" s="236" t="s">
        <v>562</v>
      </c>
    </row>
    <row r="9" spans="1:7" ht="16.5" customHeight="1"/>
    <row r="10" spans="1:7" s="240" customFormat="1" ht="29.25" customHeight="1">
      <c r="A10" s="237" t="s">
        <v>0</v>
      </c>
      <c r="B10" s="238" t="s">
        <v>527</v>
      </c>
      <c r="C10" s="239" t="s">
        <v>528</v>
      </c>
      <c r="D10" s="238" t="s">
        <v>529</v>
      </c>
      <c r="E10" s="238" t="s">
        <v>530</v>
      </c>
      <c r="F10" s="239" t="s">
        <v>560</v>
      </c>
    </row>
    <row r="11" spans="1:7" s="240" customFormat="1" ht="1.5" customHeight="1">
      <c r="A11" s="241"/>
      <c r="B11" s="241"/>
      <c r="C11" s="242"/>
      <c r="D11" s="241"/>
      <c r="E11" s="241"/>
      <c r="F11" s="241"/>
    </row>
    <row r="12" spans="1:7" ht="25.5" customHeight="1">
      <c r="A12" s="243">
        <v>1</v>
      </c>
      <c r="B12" s="244" t="s">
        <v>531</v>
      </c>
      <c r="C12" s="245">
        <v>73737058</v>
      </c>
      <c r="D12" s="245">
        <v>10000000</v>
      </c>
      <c r="E12" s="245"/>
      <c r="F12" s="245">
        <f>C12+D12-E12</f>
        <v>83737058</v>
      </c>
    </row>
    <row r="13" spans="1:7" ht="1.5" customHeight="1">
      <c r="A13" s="246"/>
      <c r="B13" s="246"/>
      <c r="C13" s="246"/>
      <c r="D13" s="246"/>
      <c r="E13" s="246"/>
      <c r="F13" s="246"/>
    </row>
    <row r="14" spans="1:7" ht="9.75" hidden="1" customHeight="1"/>
    <row r="15" spans="1:7" ht="25.5" customHeight="1">
      <c r="A15" s="236" t="s">
        <v>563</v>
      </c>
    </row>
    <row r="16" spans="1:7" ht="15" customHeight="1"/>
    <row r="17" spans="1:8" s="240" customFormat="1" ht="30.75" customHeight="1">
      <c r="A17" s="237" t="s">
        <v>0</v>
      </c>
      <c r="B17" s="238" t="s">
        <v>527</v>
      </c>
      <c r="C17" s="239" t="s">
        <v>532</v>
      </c>
      <c r="D17" s="238" t="s">
        <v>529</v>
      </c>
      <c r="E17" s="238" t="s">
        <v>530</v>
      </c>
      <c r="F17" s="239" t="s">
        <v>560</v>
      </c>
    </row>
    <row r="18" spans="1:8" s="240" customFormat="1" ht="3" customHeight="1">
      <c r="A18" s="241"/>
      <c r="B18" s="241"/>
      <c r="C18" s="242"/>
      <c r="D18" s="241"/>
      <c r="E18" s="241"/>
      <c r="F18" s="241"/>
    </row>
    <row r="19" spans="1:8" ht="25.5" customHeight="1">
      <c r="A19" s="247">
        <v>1</v>
      </c>
      <c r="B19" s="248" t="s">
        <v>533</v>
      </c>
      <c r="C19" s="249">
        <v>15674955426</v>
      </c>
      <c r="D19" s="304">
        <v>16666684025</v>
      </c>
      <c r="E19" s="305">
        <v>17890520434</v>
      </c>
      <c r="F19" s="249">
        <f>C19+D19-E19</f>
        <v>14451119017</v>
      </c>
    </row>
    <row r="20" spans="1:8" ht="25.5" customHeight="1">
      <c r="A20" s="250">
        <v>2</v>
      </c>
      <c r="B20" s="251" t="s">
        <v>534</v>
      </c>
      <c r="C20" s="252">
        <v>143209406</v>
      </c>
      <c r="D20" s="252">
        <v>1109592000</v>
      </c>
      <c r="E20" s="252"/>
      <c r="F20" s="249">
        <f>C20+D20-E20</f>
        <v>1252801406</v>
      </c>
    </row>
    <row r="21" spans="1:8" ht="14.25" customHeight="1">
      <c r="A21" s="253"/>
      <c r="B21" s="253"/>
      <c r="C21" s="254"/>
      <c r="D21" s="254"/>
      <c r="E21" s="254"/>
      <c r="F21" s="254"/>
    </row>
    <row r="22" spans="1:8" ht="24.75" customHeight="1">
      <c r="A22" s="233" t="s">
        <v>564</v>
      </c>
    </row>
    <row r="23" spans="1:8" ht="19.5" customHeight="1">
      <c r="C23" s="255"/>
      <c r="D23" s="255"/>
      <c r="E23" s="255"/>
      <c r="F23" s="255"/>
    </row>
    <row r="24" spans="1:8" s="240" customFormat="1" ht="35.25" customHeight="1">
      <c r="A24" s="237" t="s">
        <v>0</v>
      </c>
      <c r="B24" s="238" t="s">
        <v>527</v>
      </c>
      <c r="C24" s="239" t="s">
        <v>532</v>
      </c>
      <c r="D24" s="238" t="s">
        <v>529</v>
      </c>
      <c r="E24" s="238" t="s">
        <v>530</v>
      </c>
      <c r="F24" s="239" t="s">
        <v>560</v>
      </c>
    </row>
    <row r="25" spans="1:8" s="240" customFormat="1" ht="4.5" customHeight="1">
      <c r="A25" s="241"/>
      <c r="B25" s="241"/>
      <c r="C25" s="242"/>
      <c r="D25" s="241"/>
      <c r="E25" s="241"/>
      <c r="F25" s="241"/>
    </row>
    <row r="26" spans="1:8" ht="25.5" customHeight="1">
      <c r="A26" s="256">
        <v>1</v>
      </c>
      <c r="B26" s="257" t="s">
        <v>535</v>
      </c>
      <c r="C26" s="258">
        <v>0</v>
      </c>
      <c r="D26" s="258">
        <v>1541654258</v>
      </c>
      <c r="E26" s="258">
        <v>750276292</v>
      </c>
      <c r="F26" s="258">
        <f>C26+D26-E26</f>
        <v>791377966</v>
      </c>
    </row>
    <row r="27" spans="1:8" ht="25.5" customHeight="1">
      <c r="A27" s="259"/>
      <c r="B27" s="260" t="s">
        <v>536</v>
      </c>
      <c r="C27" s="261"/>
      <c r="D27" s="261"/>
      <c r="E27" s="261"/>
      <c r="F27" s="261">
        <f>C27+D27-E27</f>
        <v>0</v>
      </c>
    </row>
    <row r="28" spans="1:8" ht="1.5" customHeight="1">
      <c r="A28" s="262"/>
      <c r="B28" s="263"/>
      <c r="C28" s="264"/>
      <c r="D28" s="265"/>
      <c r="E28" s="265"/>
      <c r="F28" s="265"/>
    </row>
    <row r="29" spans="1:8" ht="8.25" hidden="1" customHeight="1">
      <c r="A29" s="266"/>
      <c r="B29" s="246"/>
      <c r="C29" s="265"/>
      <c r="D29" s="265"/>
      <c r="E29" s="265"/>
      <c r="F29" s="265"/>
    </row>
    <row r="30" spans="1:8" ht="19.5" customHeight="1">
      <c r="E30" s="267" t="s">
        <v>566</v>
      </c>
      <c r="F30" s="268"/>
      <c r="G30" s="269"/>
    </row>
    <row r="31" spans="1:8" ht="17.25">
      <c r="A31" s="270" t="s">
        <v>537</v>
      </c>
      <c r="B31" s="271"/>
      <c r="E31" s="270" t="s">
        <v>538</v>
      </c>
      <c r="F31" s="271"/>
      <c r="G31" s="272"/>
      <c r="H31" s="272"/>
    </row>
    <row r="32" spans="1:8" ht="15.75">
      <c r="A32" s="231"/>
      <c r="B32" s="231"/>
      <c r="C32" s="231"/>
      <c r="D32" s="231"/>
      <c r="E32" s="231"/>
      <c r="F32" s="231"/>
      <c r="G32" s="231"/>
      <c r="H32" s="273"/>
    </row>
    <row r="36" spans="1:2" ht="15.75">
      <c r="A36" s="230" t="s">
        <v>539</v>
      </c>
      <c r="B36" s="231"/>
    </row>
  </sheetData>
  <mergeCells count="3">
    <mergeCell ref="A4:F4"/>
    <mergeCell ref="A5:F5"/>
    <mergeCell ref="A6:F6"/>
  </mergeCells>
  <phoneticPr fontId="12" type="noConversion"/>
  <pageMargins left="0.49" right="0.25" top="0.34" bottom="0.37" header="0.22" footer="0.2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2:H25"/>
  <sheetViews>
    <sheetView workbookViewId="0">
      <selection activeCell="B21" sqref="B21"/>
    </sheetView>
  </sheetViews>
  <sheetFormatPr defaultRowHeight="12.75"/>
  <cols>
    <col min="1" max="1" width="4.85546875" customWidth="1"/>
    <col min="2" max="2" width="29.85546875" customWidth="1"/>
    <col min="3" max="3" width="17.42578125" customWidth="1"/>
    <col min="4" max="4" width="16.140625" customWidth="1"/>
    <col min="5" max="5" width="15.7109375" customWidth="1"/>
    <col min="6" max="6" width="15.28515625" customWidth="1"/>
    <col min="7" max="7" width="17.7109375" customWidth="1"/>
  </cols>
  <sheetData>
    <row r="2" spans="1:8">
      <c r="F2" s="530" t="s">
        <v>593</v>
      </c>
      <c r="G2" s="530"/>
    </row>
    <row r="3" spans="1:8" ht="21.75">
      <c r="A3" s="531" t="s">
        <v>612</v>
      </c>
      <c r="B3" s="532"/>
      <c r="C3" s="532"/>
      <c r="D3" s="532"/>
      <c r="E3" s="532"/>
      <c r="F3" s="532"/>
      <c r="G3" s="532"/>
    </row>
    <row r="4" spans="1:8" ht="21.75">
      <c r="A4" s="319"/>
      <c r="B4" s="319"/>
      <c r="C4" s="319"/>
      <c r="D4" s="319"/>
      <c r="E4" s="319"/>
      <c r="F4" s="319"/>
      <c r="G4" s="319"/>
    </row>
    <row r="5" spans="1:8">
      <c r="A5" s="526" t="s">
        <v>0</v>
      </c>
      <c r="B5" s="526" t="s">
        <v>594</v>
      </c>
      <c r="C5" s="526" t="s">
        <v>595</v>
      </c>
      <c r="D5" s="526" t="s">
        <v>596</v>
      </c>
      <c r="E5" s="526" t="s">
        <v>597</v>
      </c>
      <c r="F5" s="526" t="s">
        <v>598</v>
      </c>
      <c r="G5" s="526" t="s">
        <v>599</v>
      </c>
    </row>
    <row r="6" spans="1:8" ht="36" customHeight="1">
      <c r="A6" s="527"/>
      <c r="B6" s="533"/>
      <c r="C6" s="527"/>
      <c r="D6" s="527"/>
      <c r="E6" s="527"/>
      <c r="F6" s="527"/>
      <c r="G6" s="527"/>
    </row>
    <row r="7" spans="1:8" s="43" customFormat="1" ht="15.75">
      <c r="A7" s="348" t="s">
        <v>2</v>
      </c>
      <c r="B7" s="349" t="s">
        <v>600</v>
      </c>
      <c r="C7" s="350"/>
      <c r="D7" s="350"/>
      <c r="E7" s="350"/>
      <c r="F7" s="350"/>
      <c r="G7" s="350"/>
    </row>
    <row r="8" spans="1:8" ht="15.75">
      <c r="A8" s="351">
        <v>1</v>
      </c>
      <c r="B8" s="352" t="s">
        <v>601</v>
      </c>
      <c r="C8" s="353">
        <v>3896619770</v>
      </c>
      <c r="D8" s="353">
        <v>2775860313</v>
      </c>
      <c r="E8" s="353">
        <v>2330423315</v>
      </c>
      <c r="F8" s="353">
        <v>179554441</v>
      </c>
      <c r="G8" s="353">
        <v>9182457839</v>
      </c>
      <c r="H8" s="354"/>
    </row>
    <row r="9" spans="1:8" ht="15.75">
      <c r="A9" s="351">
        <v>2</v>
      </c>
      <c r="B9" s="352" t="s">
        <v>602</v>
      </c>
      <c r="C9" s="355"/>
      <c r="D9" s="355">
        <f>143000000+98339090+322160000</f>
        <v>563499090</v>
      </c>
      <c r="E9" s="355">
        <v>1090922726</v>
      </c>
      <c r="F9" s="355"/>
      <c r="G9" s="353">
        <f>F9+E9+D9+C9</f>
        <v>1654421816</v>
      </c>
      <c r="H9" s="354"/>
    </row>
    <row r="10" spans="1:8" ht="15.75">
      <c r="A10" s="351">
        <v>3</v>
      </c>
      <c r="B10" s="352" t="s">
        <v>603</v>
      </c>
      <c r="C10" s="355"/>
      <c r="D10" s="355"/>
      <c r="E10" s="355"/>
      <c r="F10" s="355"/>
      <c r="G10" s="353">
        <f>F10+E10+D10+C10</f>
        <v>0</v>
      </c>
      <c r="H10" s="354"/>
    </row>
    <row r="11" spans="1:8" ht="15.75">
      <c r="A11" s="351">
        <v>4</v>
      </c>
      <c r="B11" s="352" t="s">
        <v>604</v>
      </c>
      <c r="C11" s="355"/>
      <c r="D11" s="355"/>
      <c r="E11" s="355">
        <v>198726548</v>
      </c>
      <c r="F11" s="355">
        <v>92458488</v>
      </c>
      <c r="G11" s="353">
        <f>F11+E11+D11+C11</f>
        <v>291185036</v>
      </c>
      <c r="H11" s="354"/>
    </row>
    <row r="12" spans="1:8" ht="15.75">
      <c r="A12" s="351">
        <v>5</v>
      </c>
      <c r="B12" s="352" t="s">
        <v>605</v>
      </c>
      <c r="C12" s="356">
        <f>C8+C9-C11</f>
        <v>3896619770</v>
      </c>
      <c r="D12" s="353">
        <f>D8+D9-D11</f>
        <v>3339359403</v>
      </c>
      <c r="E12" s="353">
        <f>E8+E9-E11</f>
        <v>3222619493</v>
      </c>
      <c r="F12" s="353">
        <f>F8+F9-F11</f>
        <v>87095953</v>
      </c>
      <c r="G12" s="353">
        <f>F12+E12+D12+C12</f>
        <v>10545694619</v>
      </c>
      <c r="H12" s="354"/>
    </row>
    <row r="13" spans="1:8" s="43" customFormat="1" ht="15.75">
      <c r="A13" s="357" t="s">
        <v>4</v>
      </c>
      <c r="B13" s="358" t="s">
        <v>606</v>
      </c>
      <c r="C13" s="356"/>
      <c r="D13" s="353"/>
      <c r="E13" s="353"/>
      <c r="F13" s="353"/>
      <c r="G13" s="353"/>
      <c r="H13" s="359"/>
    </row>
    <row r="14" spans="1:8" ht="15.75">
      <c r="A14" s="351">
        <v>1</v>
      </c>
      <c r="B14" s="352" t="s">
        <v>601</v>
      </c>
      <c r="C14" s="356">
        <f>3278520405+91469</f>
        <v>3278611874</v>
      </c>
      <c r="D14" s="353">
        <v>1980656285</v>
      </c>
      <c r="E14" s="353">
        <v>1928544046</v>
      </c>
      <c r="F14" s="353">
        <v>137088509</v>
      </c>
      <c r="G14" s="353">
        <f>SUM(C14:F14)+1</f>
        <v>7324900715</v>
      </c>
      <c r="H14" s="354"/>
    </row>
    <row r="15" spans="1:8" ht="15.75">
      <c r="A15" s="351">
        <v>2</v>
      </c>
      <c r="B15" s="352" t="s">
        <v>607</v>
      </c>
      <c r="C15" s="360">
        <f>[1]Q3.15!C15+[2]Q4.15!$L$10</f>
        <v>33970747.753066391</v>
      </c>
      <c r="D15" s="355">
        <f>[1]Q3.15!D15+[2]Q4.15!$L$29</f>
        <v>180625962.45910558</v>
      </c>
      <c r="E15" s="355">
        <f>[1]Q3.15!E15+[2]Q4.15!$L$91</f>
        <v>192640379.36293852</v>
      </c>
      <c r="F15" s="355">
        <f>[1]Q3.15!F15+[2]Q4.15!$L$99</f>
        <v>6627605.0999999996</v>
      </c>
      <c r="G15" s="355">
        <f>F15+E15+D15+C15</f>
        <v>413864694.67511046</v>
      </c>
      <c r="H15" s="354"/>
    </row>
    <row r="16" spans="1:8" ht="15.75">
      <c r="A16" s="351">
        <v>3</v>
      </c>
      <c r="B16" s="352" t="s">
        <v>604</v>
      </c>
      <c r="C16" s="360"/>
      <c r="D16" s="355"/>
      <c r="E16" s="355">
        <f>'[1]6T.15'!E16</f>
        <v>82802729</v>
      </c>
      <c r="F16" s="355">
        <f>'[1]6T.15'!F16</f>
        <v>67955384</v>
      </c>
      <c r="G16" s="355">
        <f>C16+D16+E16+F16</f>
        <v>150758113</v>
      </c>
      <c r="H16" s="354"/>
    </row>
    <row r="17" spans="1:8" ht="15.75">
      <c r="A17" s="351">
        <v>4</v>
      </c>
      <c r="B17" s="352" t="s">
        <v>605</v>
      </c>
      <c r="C17" s="356">
        <f>C14+C15-C16</f>
        <v>3312582621.7530665</v>
      </c>
      <c r="D17" s="356">
        <f>D14+D15-D16</f>
        <v>2161282247.4591055</v>
      </c>
      <c r="E17" s="356">
        <f>E14+E15-E16</f>
        <v>2038381696.3629384</v>
      </c>
      <c r="F17" s="356">
        <f>F14+F15-F16</f>
        <v>75760730.099999994</v>
      </c>
      <c r="G17" s="356">
        <f>G14+G15-G16+1</f>
        <v>7588007297.6751108</v>
      </c>
      <c r="H17" s="354"/>
    </row>
    <row r="18" spans="1:8" s="43" customFormat="1">
      <c r="A18" s="361" t="s">
        <v>5</v>
      </c>
      <c r="B18" s="358" t="s">
        <v>608</v>
      </c>
      <c r="C18" s="362"/>
      <c r="D18" s="363"/>
      <c r="E18" s="363"/>
      <c r="F18" s="363"/>
      <c r="G18" s="363">
        <f>C18+D18+E18+F18</f>
        <v>0</v>
      </c>
      <c r="H18" s="359"/>
    </row>
    <row r="19" spans="1:8" ht="15.75">
      <c r="A19" s="351">
        <v>1</v>
      </c>
      <c r="B19" s="352" t="s">
        <v>609</v>
      </c>
      <c r="C19" s="356">
        <f>C8-C14</f>
        <v>618007896</v>
      </c>
      <c r="D19" s="356">
        <f>D8-D14</f>
        <v>795204028</v>
      </c>
      <c r="E19" s="356">
        <f>E8-E14</f>
        <v>401879269</v>
      </c>
      <c r="F19" s="356">
        <f>F8-F14</f>
        <v>42465932</v>
      </c>
      <c r="G19" s="353">
        <f>SUM(C19:F19)-1</f>
        <v>1857557124</v>
      </c>
      <c r="H19" s="354"/>
    </row>
    <row r="20" spans="1:8" ht="15.75">
      <c r="A20" s="351">
        <v>2</v>
      </c>
      <c r="B20" s="352" t="s">
        <v>605</v>
      </c>
      <c r="C20" s="356">
        <f>C12-C17</f>
        <v>584037148.24693346</v>
      </c>
      <c r="D20" s="356">
        <f>D12-D17</f>
        <v>1178077155.5408945</v>
      </c>
      <c r="E20" s="356">
        <f>E12-E17</f>
        <v>1184237796.6370616</v>
      </c>
      <c r="F20" s="356">
        <f>F12-F17</f>
        <v>11335222.900000006</v>
      </c>
      <c r="G20" s="353">
        <f>SUM(C20:F20)-1</f>
        <v>2957687322.3248897</v>
      </c>
      <c r="H20" s="354"/>
    </row>
    <row r="21" spans="1:8">
      <c r="A21" s="364"/>
      <c r="B21" s="365"/>
      <c r="C21" s="366"/>
      <c r="D21" s="366"/>
      <c r="E21" s="366"/>
      <c r="F21" s="366"/>
      <c r="G21" s="366"/>
      <c r="H21" s="354"/>
    </row>
    <row r="22" spans="1:8">
      <c r="A22" s="367"/>
      <c r="B22" s="367"/>
      <c r="C22" s="367" t="s">
        <v>610</v>
      </c>
      <c r="D22" s="368"/>
      <c r="E22" s="368"/>
      <c r="F22" s="367"/>
      <c r="G22" s="368"/>
    </row>
    <row r="23" spans="1:8" ht="16.5">
      <c r="A23" s="367"/>
      <c r="B23" s="369" t="s">
        <v>590</v>
      </c>
      <c r="C23" s="528" t="s">
        <v>611</v>
      </c>
      <c r="D23" s="529"/>
      <c r="E23" s="529"/>
      <c r="F23" s="528" t="s">
        <v>592</v>
      </c>
      <c r="G23" s="529"/>
    </row>
    <row r="24" spans="1:8">
      <c r="A24" s="367"/>
      <c r="B24" s="367"/>
      <c r="C24" s="367"/>
      <c r="D24" s="367"/>
      <c r="E24" s="367"/>
      <c r="F24" s="367"/>
      <c r="G24" s="368"/>
    </row>
    <row r="25" spans="1:8">
      <c r="A25" s="367"/>
      <c r="B25" s="367"/>
      <c r="C25" s="367"/>
      <c r="D25" s="367"/>
      <c r="E25" s="367"/>
      <c r="F25" s="368"/>
      <c r="G25" s="367"/>
    </row>
  </sheetData>
  <mergeCells count="11">
    <mergeCell ref="F2:G2"/>
    <mergeCell ref="A3:G3"/>
    <mergeCell ref="A5:A6"/>
    <mergeCell ref="B5:B6"/>
    <mergeCell ref="C5:C6"/>
    <mergeCell ref="D5:D6"/>
    <mergeCell ref="E5:E6"/>
    <mergeCell ref="F5:F6"/>
    <mergeCell ref="G5:G6"/>
    <mergeCell ref="C23:E23"/>
    <mergeCell ref="F23:G23"/>
  </mergeCells>
  <phoneticPr fontId="12" type="noConversion"/>
  <pageMargins left="0.75" right="0.75" top="1" bottom="1" header="0.5" footer="0.5"/>
  <pageSetup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J17"/>
  <sheetViews>
    <sheetView workbookViewId="0">
      <selection activeCell="A12" sqref="A12"/>
    </sheetView>
  </sheetViews>
  <sheetFormatPr defaultRowHeight="12.75"/>
  <cols>
    <col min="1" max="1" width="45.42578125" style="11" customWidth="1"/>
    <col min="2" max="2" width="22.85546875" style="11" customWidth="1"/>
    <col min="3" max="3" width="20.42578125" style="11" customWidth="1"/>
    <col min="4" max="4" width="19.85546875" style="11" customWidth="1"/>
    <col min="5" max="5" width="19.7109375" style="11" customWidth="1"/>
    <col min="6" max="16384" width="9.140625" style="11"/>
  </cols>
  <sheetData>
    <row r="1" spans="1:10" customFormat="1"/>
    <row r="2" spans="1:10" customFormat="1" ht="21.75">
      <c r="A2" s="317" t="s">
        <v>578</v>
      </c>
      <c r="B2" s="318"/>
      <c r="C2" s="318"/>
      <c r="D2" s="318"/>
      <c r="E2" s="318"/>
      <c r="F2" s="318"/>
      <c r="G2" s="318"/>
    </row>
    <row r="3" spans="1:10" customFormat="1" ht="21.75">
      <c r="A3" s="319"/>
      <c r="B3" s="319"/>
      <c r="C3" s="319"/>
      <c r="D3" s="319"/>
      <c r="E3" s="320" t="s">
        <v>579</v>
      </c>
      <c r="F3" s="319"/>
      <c r="G3" s="320"/>
    </row>
    <row r="4" spans="1:10" ht="38.25" customHeight="1">
      <c r="A4" s="321" t="s">
        <v>580</v>
      </c>
      <c r="B4" s="322" t="s">
        <v>581</v>
      </c>
      <c r="C4" s="322" t="s">
        <v>582</v>
      </c>
      <c r="D4" s="322" t="s">
        <v>583</v>
      </c>
      <c r="E4" s="322" t="s">
        <v>584</v>
      </c>
      <c r="F4" s="323"/>
      <c r="G4" s="323"/>
      <c r="H4" s="323"/>
      <c r="I4" s="323"/>
      <c r="J4" s="323"/>
    </row>
    <row r="5" spans="1:10" ht="30" customHeight="1">
      <c r="A5" s="324" t="s">
        <v>585</v>
      </c>
      <c r="B5" s="325"/>
      <c r="C5" s="326"/>
      <c r="D5" s="326"/>
      <c r="E5" s="326"/>
      <c r="F5" s="327"/>
      <c r="G5" s="327"/>
      <c r="H5" s="327"/>
      <c r="I5" s="327"/>
      <c r="J5" s="327"/>
    </row>
    <row r="6" spans="1:10" ht="30" customHeight="1">
      <c r="A6" s="328" t="s">
        <v>586</v>
      </c>
      <c r="B6" s="329">
        <v>1123735164</v>
      </c>
      <c r="C6" s="329">
        <v>3901145342</v>
      </c>
      <c r="D6" s="329">
        <v>4025583533</v>
      </c>
      <c r="E6" s="330">
        <f>B6+C6-D6</f>
        <v>999296973</v>
      </c>
      <c r="F6" s="331"/>
      <c r="G6" s="331"/>
      <c r="H6" s="331"/>
      <c r="I6" s="327"/>
      <c r="J6" s="327"/>
    </row>
    <row r="7" spans="1:10" ht="30" customHeight="1">
      <c r="A7" s="328" t="s">
        <v>613</v>
      </c>
      <c r="B7" s="332">
        <v>325180627</v>
      </c>
      <c r="C7" s="332">
        <v>983919464</v>
      </c>
      <c r="D7" s="332">
        <v>797681403</v>
      </c>
      <c r="E7" s="333">
        <f>B7+C7-D7</f>
        <v>511418688</v>
      </c>
      <c r="F7" s="327"/>
      <c r="G7" s="327"/>
      <c r="H7" s="331"/>
      <c r="I7" s="327"/>
      <c r="J7" s="327"/>
    </row>
    <row r="8" spans="1:10" ht="30" customHeight="1">
      <c r="A8" s="328" t="s">
        <v>587</v>
      </c>
      <c r="B8" s="332">
        <v>2654180</v>
      </c>
      <c r="C8" s="332">
        <v>69801779</v>
      </c>
      <c r="D8" s="332">
        <v>71465959</v>
      </c>
      <c r="E8" s="333">
        <f>B8+C8-D8</f>
        <v>990000</v>
      </c>
      <c r="F8" s="327"/>
      <c r="G8" s="327"/>
      <c r="H8" s="327"/>
      <c r="I8" s="327"/>
      <c r="J8" s="327"/>
    </row>
    <row r="9" spans="1:10" ht="30" customHeight="1">
      <c r="A9" s="328" t="s">
        <v>588</v>
      </c>
      <c r="B9" s="334"/>
      <c r="C9" s="335">
        <v>229824000</v>
      </c>
      <c r="D9" s="335">
        <v>226605000</v>
      </c>
      <c r="E9" s="335">
        <f>B9+C9-D9</f>
        <v>3219000</v>
      </c>
      <c r="F9" s="327"/>
      <c r="G9" s="327"/>
      <c r="H9" s="327"/>
      <c r="I9" s="327"/>
      <c r="J9" s="327"/>
    </row>
    <row r="10" spans="1:10" ht="30" customHeight="1">
      <c r="A10" s="336" t="s">
        <v>1</v>
      </c>
      <c r="B10" s="337">
        <f>SUM(B6:B9)</f>
        <v>1451569971</v>
      </c>
      <c r="C10" s="337">
        <f>SUM(C6:C9)</f>
        <v>5184690585</v>
      </c>
      <c r="D10" s="337">
        <f>SUM(D6:D9)</f>
        <v>5121335895</v>
      </c>
      <c r="E10" s="337">
        <f>SUM(E6:E9)</f>
        <v>1514924661</v>
      </c>
      <c r="F10" s="327"/>
      <c r="G10" s="327"/>
      <c r="H10" s="327"/>
      <c r="I10" s="327"/>
      <c r="J10" s="327"/>
    </row>
    <row r="11" spans="1:10" ht="30" customHeight="1">
      <c r="A11" s="336" t="s">
        <v>589</v>
      </c>
      <c r="B11" s="338"/>
      <c r="C11" s="328"/>
      <c r="D11" s="328"/>
      <c r="E11" s="328"/>
      <c r="F11" s="327"/>
      <c r="G11" s="327"/>
      <c r="H11" s="327"/>
      <c r="I11" s="327"/>
      <c r="J11" s="327"/>
    </row>
    <row r="12" spans="1:10" ht="30" customHeight="1">
      <c r="A12" s="328" t="s">
        <v>586</v>
      </c>
      <c r="B12" s="338"/>
      <c r="C12" s="328"/>
      <c r="D12" s="328"/>
      <c r="E12" s="328"/>
      <c r="F12" s="327"/>
      <c r="G12" s="327"/>
      <c r="H12" s="327"/>
      <c r="I12" s="327"/>
      <c r="J12" s="327"/>
    </row>
    <row r="13" spans="1:10" ht="30" customHeight="1">
      <c r="A13" s="328" t="s">
        <v>613</v>
      </c>
      <c r="B13" s="338"/>
      <c r="C13" s="328"/>
      <c r="D13" s="328"/>
      <c r="E13" s="328"/>
      <c r="F13" s="327"/>
      <c r="G13" s="327"/>
      <c r="H13" s="327"/>
      <c r="I13" s="327"/>
      <c r="J13" s="327"/>
    </row>
    <row r="14" spans="1:10" ht="30" customHeight="1">
      <c r="A14" s="328" t="s">
        <v>587</v>
      </c>
      <c r="B14" s="338"/>
      <c r="C14" s="328"/>
      <c r="D14" s="328"/>
      <c r="E14" s="328"/>
      <c r="F14" s="327"/>
      <c r="G14" s="327"/>
      <c r="H14" s="327"/>
      <c r="I14" s="327"/>
      <c r="J14" s="327"/>
    </row>
    <row r="15" spans="1:10" ht="30" customHeight="1">
      <c r="A15" s="339" t="s">
        <v>588</v>
      </c>
      <c r="B15" s="340"/>
      <c r="C15" s="341"/>
      <c r="D15" s="341"/>
      <c r="E15" s="341"/>
      <c r="F15" s="327"/>
      <c r="G15" s="327"/>
      <c r="H15" s="327"/>
      <c r="I15" s="327"/>
      <c r="J15" s="327"/>
    </row>
    <row r="16" spans="1:10" ht="21" customHeight="1">
      <c r="A16" s="342"/>
      <c r="B16" s="343"/>
      <c r="C16" s="344"/>
      <c r="D16" s="344"/>
      <c r="E16" s="344"/>
      <c r="F16" s="327"/>
      <c r="G16" s="327"/>
      <c r="H16" s="327"/>
      <c r="I16" s="327"/>
      <c r="J16" s="327"/>
    </row>
    <row r="17" spans="1:7" s="347" customFormat="1" ht="21" customHeight="1">
      <c r="A17" s="345" t="s">
        <v>590</v>
      </c>
      <c r="B17" s="346" t="s">
        <v>591</v>
      </c>
      <c r="C17" s="346"/>
      <c r="D17" s="534" t="s">
        <v>592</v>
      </c>
      <c r="E17" s="535"/>
      <c r="F17" s="534"/>
      <c r="G17" s="535"/>
    </row>
  </sheetData>
  <mergeCells count="2">
    <mergeCell ref="D17:E17"/>
    <mergeCell ref="F17:G17"/>
  </mergeCells>
  <pageMargins left="0.75" right="0.28999999999999998" top="1" bottom="1" header="0.5" footer="0.5"/>
  <pageSetup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1"/>
  </sheetPr>
  <dimension ref="A1:J858"/>
  <sheetViews>
    <sheetView workbookViewId="0">
      <selection activeCell="C9" sqref="C9"/>
    </sheetView>
  </sheetViews>
  <sheetFormatPr defaultRowHeight="16.5"/>
  <cols>
    <col min="1" max="1" width="32" style="274" customWidth="1"/>
    <col min="2" max="2" width="17.28515625" style="274" customWidth="1"/>
    <col min="3" max="3" width="16.7109375" style="274" customWidth="1"/>
    <col min="4" max="4" width="16.5703125" style="274" customWidth="1"/>
    <col min="5" max="5" width="16.85546875" style="274" customWidth="1"/>
    <col min="6" max="6" width="0.7109375" style="274" hidden="1" customWidth="1"/>
    <col min="7" max="7" width="16.7109375" style="274" customWidth="1"/>
    <col min="8" max="8" width="15.7109375" style="274" customWidth="1"/>
    <col min="9" max="9" width="9.140625" style="274"/>
    <col min="10" max="10" width="26.42578125" style="274" customWidth="1"/>
    <col min="11" max="16384" width="9.140625" style="274"/>
  </cols>
  <sheetData>
    <row r="1" spans="1:10" ht="9" customHeight="1"/>
    <row r="2" spans="1:10" s="275" customFormat="1">
      <c r="A2" s="539" t="s">
        <v>540</v>
      </c>
      <c r="B2" s="539"/>
      <c r="C2" s="539"/>
      <c r="D2" s="539"/>
      <c r="E2" s="539"/>
      <c r="F2" s="539"/>
      <c r="G2" s="539"/>
      <c r="H2" s="539"/>
    </row>
    <row r="3" spans="1:10" s="275" customFormat="1" ht="18" customHeight="1">
      <c r="A3" s="540" t="s">
        <v>541</v>
      </c>
      <c r="B3" s="540"/>
      <c r="C3" s="540"/>
      <c r="D3" s="540"/>
      <c r="E3" s="540"/>
      <c r="F3" s="540"/>
      <c r="G3" s="540"/>
      <c r="H3" s="540"/>
    </row>
    <row r="4" spans="1:10" s="277" customFormat="1" ht="18.75" customHeight="1">
      <c r="A4" s="541" t="s">
        <v>542</v>
      </c>
      <c r="B4" s="544" t="s">
        <v>543</v>
      </c>
      <c r="C4" s="544" t="s">
        <v>544</v>
      </c>
      <c r="D4" s="544" t="s">
        <v>545</v>
      </c>
      <c r="E4" s="544" t="s">
        <v>546</v>
      </c>
      <c r="F4" s="544" t="s">
        <v>547</v>
      </c>
      <c r="G4" s="276" t="s">
        <v>548</v>
      </c>
      <c r="H4" s="541" t="s">
        <v>1</v>
      </c>
    </row>
    <row r="5" spans="1:10" s="277" customFormat="1" ht="18.75" customHeight="1">
      <c r="A5" s="542"/>
      <c r="B5" s="545"/>
      <c r="C5" s="545"/>
      <c r="D5" s="545"/>
      <c r="E5" s="545"/>
      <c r="F5" s="545"/>
      <c r="G5" s="278" t="s">
        <v>549</v>
      </c>
      <c r="H5" s="542"/>
    </row>
    <row r="6" spans="1:10" s="277" customFormat="1" ht="6.75" customHeight="1">
      <c r="A6" s="543"/>
      <c r="B6" s="546"/>
      <c r="C6" s="546"/>
      <c r="D6" s="546"/>
      <c r="E6" s="546"/>
      <c r="F6" s="546"/>
      <c r="G6" s="279"/>
      <c r="H6" s="543"/>
    </row>
    <row r="7" spans="1:10" ht="23.25" customHeight="1">
      <c r="A7" s="280" t="s">
        <v>550</v>
      </c>
      <c r="B7" s="281">
        <v>13197100000</v>
      </c>
      <c r="C7" s="282">
        <v>1166591330</v>
      </c>
      <c r="D7" s="282">
        <v>572915308</v>
      </c>
      <c r="E7" s="282">
        <v>8860000</v>
      </c>
      <c r="F7" s="282">
        <v>0</v>
      </c>
      <c r="G7" s="282">
        <v>2296964436</v>
      </c>
      <c r="H7" s="282">
        <f>G7+F7+E7+D7+C7+B7</f>
        <v>17242431074</v>
      </c>
      <c r="J7" s="283"/>
    </row>
    <row r="8" spans="1:10" ht="23.25" customHeight="1">
      <c r="A8" s="284" t="s">
        <v>551</v>
      </c>
      <c r="B8" s="285"/>
      <c r="C8" s="286"/>
      <c r="D8" s="286">
        <v>114848222</v>
      </c>
      <c r="E8" s="286"/>
      <c r="F8" s="286"/>
      <c r="G8" s="286">
        <v>3286836669</v>
      </c>
      <c r="H8" s="286">
        <f>B8+C8+D8+E8+F8+G8</f>
        <v>3401684891</v>
      </c>
    </row>
    <row r="9" spans="1:10" ht="23.25" customHeight="1">
      <c r="A9" s="284" t="s">
        <v>552</v>
      </c>
      <c r="B9" s="285"/>
      <c r="C9" s="286"/>
      <c r="D9" s="286"/>
      <c r="E9" s="286"/>
      <c r="F9" s="286"/>
      <c r="G9" s="286">
        <v>2296964436</v>
      </c>
      <c r="H9" s="286">
        <f>B9+C9+D9+E9+F9+G9</f>
        <v>2296964436</v>
      </c>
      <c r="J9" s="283"/>
    </row>
    <row r="10" spans="1:10" s="275" customFormat="1" ht="26.25" customHeight="1">
      <c r="A10" s="287" t="s">
        <v>553</v>
      </c>
      <c r="B10" s="288">
        <f t="shared" ref="B10:G10" si="0">B7+B8-B9</f>
        <v>13197100000</v>
      </c>
      <c r="C10" s="288">
        <f t="shared" si="0"/>
        <v>1166591330</v>
      </c>
      <c r="D10" s="288">
        <f t="shared" si="0"/>
        <v>687763530</v>
      </c>
      <c r="E10" s="288">
        <f t="shared" si="0"/>
        <v>8860000</v>
      </c>
      <c r="F10" s="288">
        <f t="shared" si="0"/>
        <v>0</v>
      </c>
      <c r="G10" s="288">
        <f t="shared" si="0"/>
        <v>3286836669</v>
      </c>
      <c r="H10" s="289">
        <f>B10+C10+D10+E10+F10+G10</f>
        <v>18347151529</v>
      </c>
      <c r="J10" s="290"/>
    </row>
    <row r="11" spans="1:10" s="275" customFormat="1" ht="26.25" customHeight="1">
      <c r="A11" s="291" t="s">
        <v>554</v>
      </c>
      <c r="B11" s="292">
        <f>B10</f>
        <v>13197100000</v>
      </c>
      <c r="C11" s="292">
        <f t="shared" ref="C11:H11" si="1">C10</f>
        <v>1166591330</v>
      </c>
      <c r="D11" s="292">
        <f t="shared" si="1"/>
        <v>687763530</v>
      </c>
      <c r="E11" s="292">
        <f t="shared" si="1"/>
        <v>8860000</v>
      </c>
      <c r="F11" s="292">
        <f t="shared" si="1"/>
        <v>0</v>
      </c>
      <c r="G11" s="292">
        <f>G10</f>
        <v>3286836669</v>
      </c>
      <c r="H11" s="292">
        <f t="shared" si="1"/>
        <v>18347151529</v>
      </c>
    </row>
    <row r="12" spans="1:10" ht="23.25" customHeight="1">
      <c r="A12" s="284" t="s">
        <v>555</v>
      </c>
      <c r="B12" s="285"/>
      <c r="C12" s="286">
        <f>687763530+587942+163753891</f>
        <v>852105363</v>
      </c>
      <c r="D12" s="286"/>
      <c r="E12" s="286"/>
      <c r="F12" s="286"/>
      <c r="G12" s="286">
        <f>2074096129+1398374132</f>
        <v>3472470261</v>
      </c>
      <c r="H12" s="286">
        <f>B12+C12+D12+E12+F12+G12</f>
        <v>4324575624</v>
      </c>
    </row>
    <row r="13" spans="1:10" ht="23.25" customHeight="1">
      <c r="A13" s="284" t="s">
        <v>556</v>
      </c>
      <c r="B13" s="285"/>
      <c r="C13" s="286"/>
      <c r="D13" s="286">
        <v>687763530</v>
      </c>
      <c r="E13" s="286"/>
      <c r="F13" s="286"/>
      <c r="G13" s="286">
        <v>3286836669</v>
      </c>
      <c r="H13" s="286">
        <f>B13+C13+D13+E13+F13+G13</f>
        <v>3974600199</v>
      </c>
    </row>
    <row r="14" spans="1:10" s="275" customFormat="1" ht="23.25" customHeight="1">
      <c r="A14" s="287" t="s">
        <v>567</v>
      </c>
      <c r="B14" s="293">
        <f t="shared" ref="B14:G14" si="2">B10+B12-B13</f>
        <v>13197100000</v>
      </c>
      <c r="C14" s="293">
        <f t="shared" si="2"/>
        <v>2018696693</v>
      </c>
      <c r="D14" s="293">
        <f t="shared" si="2"/>
        <v>0</v>
      </c>
      <c r="E14" s="293">
        <f t="shared" si="2"/>
        <v>8860000</v>
      </c>
      <c r="F14" s="293">
        <f t="shared" si="2"/>
        <v>0</v>
      </c>
      <c r="G14" s="293">
        <f t="shared" si="2"/>
        <v>3472470261</v>
      </c>
      <c r="H14" s="289">
        <f>B14+C14+D14+E14+F14+G14</f>
        <v>18697126954</v>
      </c>
    </row>
    <row r="15" spans="1:10" s="275" customFormat="1" ht="7.5" customHeight="1">
      <c r="A15" s="294"/>
      <c r="B15" s="295"/>
      <c r="C15" s="295"/>
      <c r="D15" s="295"/>
      <c r="E15" s="295"/>
      <c r="F15" s="295"/>
      <c r="G15" s="295"/>
      <c r="H15" s="296"/>
    </row>
    <row r="16" spans="1:10" ht="18" customHeight="1">
      <c r="A16" s="297"/>
      <c r="B16" s="297"/>
      <c r="E16" s="536" t="s">
        <v>3</v>
      </c>
      <c r="F16" s="536"/>
      <c r="G16" s="536"/>
      <c r="H16" s="536"/>
    </row>
    <row r="17" spans="1:8" s="299" customFormat="1" ht="18.75" customHeight="1">
      <c r="A17" s="537" t="s">
        <v>557</v>
      </c>
      <c r="B17" s="537"/>
      <c r="C17" s="298"/>
      <c r="E17" s="537" t="s">
        <v>558</v>
      </c>
      <c r="F17" s="537"/>
      <c r="G17" s="537"/>
      <c r="H17" s="537"/>
    </row>
    <row r="18" spans="1:8" s="300" customFormat="1" ht="18.75" customHeight="1">
      <c r="H18" s="301"/>
    </row>
    <row r="19" spans="1:8" s="302" customFormat="1" ht="18.75" customHeight="1"/>
    <row r="20" spans="1:8" s="302" customFormat="1" ht="18.75" customHeight="1"/>
    <row r="21" spans="1:8" s="302" customFormat="1" ht="18.75" customHeight="1">
      <c r="A21" s="538" t="s">
        <v>559</v>
      </c>
      <c r="B21" s="538"/>
      <c r="C21" s="303"/>
    </row>
    <row r="22" spans="1:8" s="300" customFormat="1" ht="18.75" customHeight="1"/>
    <row r="23" spans="1:8" ht="18.75" customHeight="1">
      <c r="A23" s="297"/>
      <c r="B23" s="297"/>
    </row>
    <row r="24" spans="1:8" ht="18.75" customHeight="1">
      <c r="A24" s="297"/>
      <c r="B24" s="297"/>
    </row>
    <row r="25" spans="1:8" ht="18.75" customHeight="1">
      <c r="A25" s="297"/>
      <c r="B25" s="297"/>
    </row>
    <row r="26" spans="1:8" ht="18.75" customHeight="1">
      <c r="A26" s="297"/>
      <c r="B26" s="297"/>
    </row>
    <row r="27" spans="1:8" ht="18.75" customHeight="1">
      <c r="A27" s="297"/>
      <c r="B27" s="297"/>
    </row>
    <row r="28" spans="1:8" ht="18.75" customHeight="1">
      <c r="A28" s="297"/>
      <c r="B28" s="297"/>
    </row>
    <row r="29" spans="1:8" ht="18.75" customHeight="1">
      <c r="A29" s="297"/>
      <c r="B29" s="297"/>
    </row>
    <row r="30" spans="1:8" ht="18.75" customHeight="1">
      <c r="A30" s="297"/>
      <c r="B30" s="297"/>
    </row>
    <row r="31" spans="1:8" ht="18.75" customHeight="1">
      <c r="A31" s="297"/>
      <c r="B31" s="297"/>
    </row>
    <row r="32" spans="1:8" ht="18.75" customHeight="1">
      <c r="A32" s="297"/>
      <c r="B32" s="297"/>
    </row>
    <row r="33" spans="1:2" ht="18.75" customHeight="1">
      <c r="A33" s="297"/>
      <c r="B33" s="297"/>
    </row>
    <row r="34" spans="1:2" ht="18.75" customHeight="1">
      <c r="A34" s="297"/>
      <c r="B34" s="297"/>
    </row>
    <row r="35" spans="1:2" ht="18.75" customHeight="1">
      <c r="A35" s="297"/>
      <c r="B35" s="297"/>
    </row>
    <row r="36" spans="1:2" ht="18.75" customHeight="1">
      <c r="A36" s="297"/>
      <c r="B36" s="297"/>
    </row>
    <row r="37" spans="1:2" ht="18.75" customHeight="1">
      <c r="A37" s="297"/>
      <c r="B37" s="297"/>
    </row>
    <row r="38" spans="1:2" ht="18.75" customHeight="1">
      <c r="A38" s="297"/>
      <c r="B38" s="297"/>
    </row>
    <row r="39" spans="1:2" ht="18.75" customHeight="1">
      <c r="A39" s="297"/>
      <c r="B39" s="297"/>
    </row>
    <row r="40" spans="1:2" ht="18.75" customHeight="1">
      <c r="A40" s="297"/>
      <c r="B40" s="297"/>
    </row>
    <row r="41" spans="1:2" ht="18.75" customHeight="1">
      <c r="A41" s="297"/>
      <c r="B41" s="297"/>
    </row>
    <row r="42" spans="1:2" ht="18.75" customHeight="1">
      <c r="A42" s="297"/>
      <c r="B42" s="297"/>
    </row>
    <row r="43" spans="1:2" ht="18.75" customHeight="1">
      <c r="A43" s="297"/>
      <c r="B43" s="297"/>
    </row>
    <row r="44" spans="1:2" ht="18.75" customHeight="1">
      <c r="A44" s="297"/>
      <c r="B44" s="297"/>
    </row>
    <row r="45" spans="1:2" ht="18.75" customHeight="1">
      <c r="A45" s="297"/>
      <c r="B45" s="297"/>
    </row>
    <row r="46" spans="1:2" ht="18.75" customHeight="1">
      <c r="A46" s="297"/>
      <c r="B46" s="297"/>
    </row>
    <row r="47" spans="1:2" ht="18.75" customHeight="1">
      <c r="A47" s="297"/>
      <c r="B47" s="297"/>
    </row>
    <row r="48" spans="1:2" ht="18.75" customHeight="1">
      <c r="A48" s="297"/>
      <c r="B48" s="297"/>
    </row>
    <row r="49" spans="1:2" ht="18.75" customHeight="1">
      <c r="A49" s="297"/>
      <c r="B49" s="297"/>
    </row>
    <row r="50" spans="1:2" ht="18.75" customHeight="1">
      <c r="A50" s="297"/>
      <c r="B50" s="297"/>
    </row>
    <row r="51" spans="1:2" ht="18.75" customHeight="1">
      <c r="A51" s="297"/>
      <c r="B51" s="297"/>
    </row>
    <row r="52" spans="1:2" ht="18.75" customHeight="1">
      <c r="A52" s="297"/>
      <c r="B52" s="297"/>
    </row>
    <row r="53" spans="1:2" ht="18.75" customHeight="1">
      <c r="A53" s="297"/>
      <c r="B53" s="297"/>
    </row>
    <row r="54" spans="1:2" ht="18.75" customHeight="1">
      <c r="A54" s="297"/>
      <c r="B54" s="297"/>
    </row>
    <row r="55" spans="1:2" ht="18.75" customHeight="1">
      <c r="A55" s="297"/>
      <c r="B55" s="297"/>
    </row>
    <row r="56" spans="1:2" ht="18.75" customHeight="1">
      <c r="A56" s="297"/>
      <c r="B56" s="297"/>
    </row>
    <row r="57" spans="1:2" ht="18.75" customHeight="1">
      <c r="A57" s="297"/>
      <c r="B57" s="297"/>
    </row>
    <row r="58" spans="1:2" ht="18.75" customHeight="1">
      <c r="A58" s="297"/>
      <c r="B58" s="297"/>
    </row>
    <row r="59" spans="1:2" ht="18.75" customHeight="1">
      <c r="A59" s="297"/>
      <c r="B59" s="297"/>
    </row>
    <row r="60" spans="1:2" ht="18.75" customHeight="1">
      <c r="A60" s="297"/>
      <c r="B60" s="297"/>
    </row>
    <row r="61" spans="1:2" ht="18.75" customHeight="1">
      <c r="A61" s="297"/>
      <c r="B61" s="297"/>
    </row>
    <row r="62" spans="1:2" ht="18.75" customHeight="1">
      <c r="A62" s="297"/>
      <c r="B62" s="297"/>
    </row>
    <row r="63" spans="1:2" ht="18.75" customHeight="1">
      <c r="A63" s="297"/>
      <c r="B63" s="297"/>
    </row>
    <row r="64" spans="1:2" ht="18.75" customHeight="1">
      <c r="A64" s="297"/>
      <c r="B64" s="297"/>
    </row>
    <row r="65" spans="1:2" ht="18.75" customHeight="1">
      <c r="A65" s="297"/>
      <c r="B65" s="297"/>
    </row>
    <row r="66" spans="1:2" ht="18.75" customHeight="1">
      <c r="A66" s="297"/>
      <c r="B66" s="297"/>
    </row>
    <row r="67" spans="1:2" ht="18.75" customHeight="1">
      <c r="A67" s="297"/>
      <c r="B67" s="297"/>
    </row>
    <row r="68" spans="1:2" ht="18.75" customHeight="1">
      <c r="A68" s="297"/>
      <c r="B68" s="297"/>
    </row>
    <row r="69" spans="1:2" ht="18.75" customHeight="1">
      <c r="A69" s="297"/>
      <c r="B69" s="297"/>
    </row>
    <row r="70" spans="1:2" ht="18.75" customHeight="1">
      <c r="A70" s="297"/>
      <c r="B70" s="297"/>
    </row>
    <row r="71" spans="1:2" ht="18.75" customHeight="1">
      <c r="A71" s="297"/>
      <c r="B71" s="297"/>
    </row>
    <row r="72" spans="1:2" ht="18.75" customHeight="1">
      <c r="A72" s="297"/>
      <c r="B72" s="297"/>
    </row>
    <row r="73" spans="1:2" ht="18.75" customHeight="1">
      <c r="A73" s="297"/>
      <c r="B73" s="297"/>
    </row>
    <row r="74" spans="1:2" ht="18.75" customHeight="1">
      <c r="A74" s="297"/>
      <c r="B74" s="297"/>
    </row>
    <row r="75" spans="1:2" ht="18.75" customHeight="1">
      <c r="A75" s="297"/>
      <c r="B75" s="297"/>
    </row>
    <row r="76" spans="1:2" ht="18.75" customHeight="1">
      <c r="A76" s="297"/>
      <c r="B76" s="297"/>
    </row>
    <row r="77" spans="1:2" ht="18.75" customHeight="1">
      <c r="A77" s="297"/>
      <c r="B77" s="297"/>
    </row>
    <row r="78" spans="1:2" ht="18.75" customHeight="1">
      <c r="A78" s="297"/>
      <c r="B78" s="297"/>
    </row>
    <row r="79" spans="1:2" ht="18.75" customHeight="1">
      <c r="A79" s="297"/>
      <c r="B79" s="297"/>
    </row>
    <row r="80" spans="1:2" ht="18.75" customHeight="1">
      <c r="A80" s="297"/>
      <c r="B80" s="297"/>
    </row>
    <row r="81" spans="1:2" ht="18.75" customHeight="1">
      <c r="A81" s="297"/>
      <c r="B81" s="297"/>
    </row>
    <row r="82" spans="1:2" ht="18.75" customHeight="1">
      <c r="A82" s="297"/>
      <c r="B82" s="297"/>
    </row>
    <row r="83" spans="1:2" ht="18.75" customHeight="1">
      <c r="A83" s="297"/>
      <c r="B83" s="297"/>
    </row>
    <row r="84" spans="1:2" ht="18.75" customHeight="1">
      <c r="A84" s="297"/>
      <c r="B84" s="297"/>
    </row>
    <row r="85" spans="1:2" ht="18.75" customHeight="1">
      <c r="A85" s="297"/>
      <c r="B85" s="297"/>
    </row>
    <row r="86" spans="1:2" ht="18.75" customHeight="1">
      <c r="A86" s="297"/>
      <c r="B86" s="297"/>
    </row>
    <row r="87" spans="1:2" ht="18.75" customHeight="1">
      <c r="A87" s="297"/>
      <c r="B87" s="297"/>
    </row>
    <row r="88" spans="1:2" ht="18.75" customHeight="1">
      <c r="A88" s="297"/>
      <c r="B88" s="297"/>
    </row>
    <row r="89" spans="1:2" ht="18.75" customHeight="1">
      <c r="A89" s="297"/>
      <c r="B89" s="297"/>
    </row>
    <row r="90" spans="1:2" ht="18.75" customHeight="1">
      <c r="A90" s="297"/>
      <c r="B90" s="297"/>
    </row>
    <row r="91" spans="1:2" ht="18.75" customHeight="1"/>
    <row r="92" spans="1:2" ht="18.75" customHeight="1"/>
    <row r="93" spans="1:2" ht="18.75" customHeight="1"/>
    <row r="94" spans="1:2" ht="18.75" customHeight="1"/>
    <row r="95" spans="1:2" ht="18.75" customHeight="1"/>
    <row r="96" spans="1:2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</sheetData>
  <mergeCells count="13">
    <mergeCell ref="E16:H16"/>
    <mergeCell ref="A17:B17"/>
    <mergeCell ref="E17:H17"/>
    <mergeCell ref="A21:B21"/>
    <mergeCell ref="A2:H2"/>
    <mergeCell ref="A3:H3"/>
    <mergeCell ref="A4:A6"/>
    <mergeCell ref="B4:B6"/>
    <mergeCell ref="C4:C6"/>
    <mergeCell ref="D4:D6"/>
    <mergeCell ref="E4:E6"/>
    <mergeCell ref="F4:F6"/>
    <mergeCell ref="H4:H6"/>
  </mergeCells>
  <phoneticPr fontId="12" type="noConversion"/>
  <pageMargins left="0.95" right="0.38" top="0.56999999999999995" bottom="0.85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</vt:i4>
      </vt:variant>
    </vt:vector>
  </HeadingPairs>
  <TitlesOfParts>
    <vt:vector size="34" baseType="lpstr">
      <vt:lpstr>CĐKT</vt:lpstr>
      <vt:lpstr>KQKD</vt:lpstr>
      <vt:lpstr>LC TT</vt:lpstr>
      <vt:lpstr>TM P4</vt:lpstr>
      <vt:lpstr>TM P5</vt:lpstr>
      <vt:lpstr>TMp6</vt:lpstr>
      <vt:lpstr>PL1</vt:lpstr>
      <vt:lpstr>PL02</vt:lpstr>
      <vt:lpstr>PL03</vt:lpstr>
      <vt:lpstr>Sheet24</vt:lpstr>
      <vt:lpstr>Sheet23</vt:lpstr>
      <vt:lpstr>Sheet22</vt:lpstr>
      <vt:lpstr>Sheet21</vt:lpstr>
      <vt:lpstr>Sheet20</vt:lpstr>
      <vt:lpstr>Sheet19</vt:lpstr>
      <vt:lpstr>Sheet18</vt:lpstr>
      <vt:lpstr>Sheet17</vt:lpstr>
      <vt:lpstr>Sheet16</vt:lpstr>
      <vt:lpstr>Sheet15</vt:lpstr>
      <vt:lpstr>Sheet14</vt:lpstr>
      <vt:lpstr>Sheet13</vt:lpstr>
      <vt:lpstr>Sheet12</vt:lpstr>
      <vt:lpstr>Sheet11</vt:lpstr>
      <vt:lpstr>Sheet10</vt:lpstr>
      <vt:lpstr>Sheet9</vt:lpstr>
      <vt:lpstr>Sheet8</vt:lpstr>
      <vt:lpstr>Sheet7</vt:lpstr>
      <vt:lpstr>Sheet6</vt:lpstr>
      <vt:lpstr>Sheet5</vt:lpstr>
      <vt:lpstr>Sheet4</vt:lpstr>
      <vt:lpstr>Sheet3</vt:lpstr>
      <vt:lpstr>CĐKT!Print_Titles</vt:lpstr>
      <vt:lpstr>'TM P4'!Print_Titles</vt:lpstr>
      <vt:lpstr>'TM P5'!Print_Titles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2016-01-14T06:37:04Z</cp:lastPrinted>
  <dcterms:created xsi:type="dcterms:W3CDTF">2016-01-09T03:10:05Z</dcterms:created>
  <dcterms:modified xsi:type="dcterms:W3CDTF">2016-01-19T02:27:06Z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59426d94b9184b3ea16365e9699a16c7.psdsxs" Id="Rf79b3590d7844281" /></Relationships>
</file>