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externalLinks/externalLink1.xml" ContentType="application/vnd.openxmlformats-officedocument.spreadsheetml.externalLink+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xl/comments3.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2400" windowHeight="1395" tabRatio="870" activeTab="15"/>
  </bookViews>
  <sheets>
    <sheet name="TAISAN" sheetId="2" r:id="rId1"/>
    <sheet name="NGUONVON" sheetId="3" r:id="rId2"/>
    <sheet name="KQKD" sheetId="1" r:id="rId3"/>
    <sheet name="LCTT- GT" sheetId="30" r:id="rId4"/>
    <sheet name="P.17" sheetId="9" r:id="rId5"/>
    <sheet name="P.18" sheetId="31" r:id="rId6"/>
    <sheet name="P. 19" sheetId="10" r:id="rId7"/>
    <sheet name="P.20" sheetId="25" r:id="rId8"/>
    <sheet name="P.21-22" sheetId="27" r:id="rId9"/>
    <sheet name="P.23" sheetId="12" r:id="rId10"/>
    <sheet name="P.24-26" sheetId="14" r:id="rId11"/>
    <sheet name="P.27-30" sheetId="17" r:id="rId12"/>
    <sheet name="lap LCTT" sheetId="32" state="hidden" r:id="rId13"/>
    <sheet name="LCTT-TT" sheetId="7" state="hidden" r:id="rId14"/>
    <sheet name="P.16 " sheetId="26" state="hidden" r:id="rId15"/>
    <sheet name="BC thuongnien" sheetId="40" r:id="rId16"/>
  </sheets>
  <externalReferences>
    <externalReference r:id="rId17"/>
  </externalReferences>
  <definedNames>
    <definedName name="_xlnm.Print_Area" localSheetId="2">KQKD!$A$1:$E$48</definedName>
    <definedName name="_xlnm.Print_Area" localSheetId="3">'LCTT- GT'!$A$1:$D$78</definedName>
    <definedName name="_xlnm.Print_Area" localSheetId="13">'LCTT-TT'!$A$1:$E$65</definedName>
    <definedName name="_xlnm.Print_Area" localSheetId="1">NGUONVON!$A$1:$E$83</definedName>
    <definedName name="_xlnm.Print_Area" localSheetId="6">'P. 19'!$A$1:$H$35</definedName>
    <definedName name="_xlnm.Print_Area" localSheetId="14">'P.16 '!$A$1:$H$40</definedName>
    <definedName name="_xlnm.Print_Area" localSheetId="4">P.17!$A$1:$H$53</definedName>
    <definedName name="_xlnm.Print_Area" localSheetId="5">P.18!$A$1:$H$35</definedName>
    <definedName name="_xlnm.Print_Area" localSheetId="7">P.20!$A$1:$J$53</definedName>
    <definedName name="_xlnm.Print_Area" localSheetId="8">'P.21-22'!$A$1:$G$63</definedName>
    <definedName name="_xlnm.Print_Area" localSheetId="9">P.23!$A$1:$J$36</definedName>
    <definedName name="_xlnm.Print_Area" localSheetId="10">'P.24-26'!$A$1:$F$165</definedName>
    <definedName name="_xlnm.Print_Area" localSheetId="11">'P.27-30'!$A$1:$H$176</definedName>
    <definedName name="_xlnm.Print_Area" localSheetId="0">TAISAN!$A$1:$E$87</definedName>
    <definedName name="_xlnm.Print_Titles" localSheetId="3">'LCTT- GT'!$1:$3</definedName>
    <definedName name="_xlnm.Print_Titles" localSheetId="13">'LCTT-TT'!$1:$4</definedName>
    <definedName name="_xlnm.Print_Titles" localSheetId="14">'P.16 '!$1:$5</definedName>
    <definedName name="_xlnm.Print_Titles" localSheetId="4">P.17!$1:$5</definedName>
    <definedName name="_xlnm.Print_Titles" localSheetId="7">P.20!$1:$5</definedName>
    <definedName name="_xlnm.Print_Titles" localSheetId="8">'P.21-22'!$1:$5</definedName>
    <definedName name="_xlnm.Print_Titles" localSheetId="10">'P.24-26'!$1:$5</definedName>
    <definedName name="_xlnm.Print_Titles" localSheetId="11">'P.27-30'!$1:$5</definedName>
    <definedName name="_xlnm.Print_Titles" localSheetId="0">TAISAN!$1:$11</definedName>
  </definedNames>
  <calcPr calcId="144525"/>
  <pivotCaches>
    <pivotCache cacheId="0" r:id="rId18"/>
  </pivotCaches>
</workbook>
</file>

<file path=xl/calcChain.xml><?xml version="1.0" encoding="utf-8"?>
<calcChain xmlns="http://schemas.openxmlformats.org/spreadsheetml/2006/main">
  <c r="C39" i="30" l="1"/>
  <c r="A45" i="1"/>
  <c r="G30" i="27"/>
  <c r="G29" i="27"/>
  <c r="G28" i="27" s="1"/>
  <c r="E28" i="27"/>
  <c r="D20" i="27"/>
  <c r="D31" i="27" s="1"/>
  <c r="E20" i="27"/>
  <c r="E31" i="27"/>
  <c r="C20" i="27"/>
  <c r="C31" i="27" s="1"/>
  <c r="C62" i="30"/>
  <c r="D14" i="14"/>
  <c r="H22" i="17"/>
  <c r="F22" i="17"/>
  <c r="H15" i="17"/>
  <c r="B105" i="14"/>
  <c r="F47" i="12"/>
  <c r="H47" i="12" s="1"/>
  <c r="H44" i="12" s="1"/>
  <c r="H46" i="12"/>
  <c r="E45" i="12"/>
  <c r="H45" i="12"/>
  <c r="G44" i="12"/>
  <c r="H42" i="12"/>
  <c r="H40" i="12"/>
  <c r="I35" i="12"/>
  <c r="J32" i="12" s="1"/>
  <c r="F35" i="12"/>
  <c r="G33" i="12" s="1"/>
  <c r="I29" i="12"/>
  <c r="F29" i="12"/>
  <c r="J25" i="12"/>
  <c r="J24" i="12"/>
  <c r="F23" i="12"/>
  <c r="J23" i="12" s="1"/>
  <c r="H22" i="12"/>
  <c r="J22" i="12" s="1"/>
  <c r="J21" i="12"/>
  <c r="I18" i="12"/>
  <c r="I20" i="12"/>
  <c r="I26" i="12" s="1"/>
  <c r="G18" i="12"/>
  <c r="F18" i="12"/>
  <c r="E18" i="12"/>
  <c r="D18" i="12"/>
  <c r="D20" i="12"/>
  <c r="D26" i="12" s="1"/>
  <c r="C18" i="12"/>
  <c r="C20" i="12" s="1"/>
  <c r="C26" i="12" s="1"/>
  <c r="J17" i="12"/>
  <c r="J16" i="12"/>
  <c r="J15" i="12"/>
  <c r="J14" i="12"/>
  <c r="H13" i="12"/>
  <c r="J13" i="12"/>
  <c r="H12" i="12"/>
  <c r="J2" i="12"/>
  <c r="A2" i="12"/>
  <c r="A1" i="12"/>
  <c r="C68" i="27"/>
  <c r="D68" i="27"/>
  <c r="F65" i="14"/>
  <c r="H147" i="17"/>
  <c r="H162" i="17"/>
  <c r="F157" i="17"/>
  <c r="H157" i="17" s="1"/>
  <c r="F158" i="17"/>
  <c r="F15" i="17"/>
  <c r="D65" i="14"/>
  <c r="G67" i="27"/>
  <c r="F95" i="14"/>
  <c r="F148" i="17"/>
  <c r="H148" i="17" s="1"/>
  <c r="D161" i="14"/>
  <c r="D159" i="14" s="1"/>
  <c r="D38" i="14"/>
  <c r="C59" i="30"/>
  <c r="D16" i="7"/>
  <c r="F81" i="14"/>
  <c r="F72" i="14"/>
  <c r="F75" i="14" s="1"/>
  <c r="D15" i="2"/>
  <c r="D72" i="14"/>
  <c r="D75" i="14"/>
  <c r="F52" i="17"/>
  <c r="C52" i="17" s="1"/>
  <c r="H52" i="17"/>
  <c r="D52" i="17" s="1"/>
  <c r="F45" i="17"/>
  <c r="C45" i="17" s="1"/>
  <c r="H45" i="17"/>
  <c r="D45" i="17" s="1"/>
  <c r="F136" i="14"/>
  <c r="D105" i="14"/>
  <c r="F105" i="14"/>
  <c r="F44" i="14"/>
  <c r="D14" i="27"/>
  <c r="D13" i="27"/>
  <c r="J35" i="25"/>
  <c r="H35" i="25"/>
  <c r="H46" i="25" s="1"/>
  <c r="D142" i="17"/>
  <c r="D160" i="17" s="1"/>
  <c r="F142" i="17"/>
  <c r="F160" i="17" s="1"/>
  <c r="D35" i="31"/>
  <c r="C35" i="31"/>
  <c r="F23" i="14"/>
  <c r="H139" i="17"/>
  <c r="D60" i="3"/>
  <c r="D143" i="14"/>
  <c r="D142" i="14" s="1"/>
  <c r="F151" i="14"/>
  <c r="F154" i="14" s="1"/>
  <c r="H53" i="25"/>
  <c r="J53" i="25"/>
  <c r="H9" i="31"/>
  <c r="H15" i="31"/>
  <c r="F15" i="31"/>
  <c r="H53" i="9"/>
  <c r="F53" i="9"/>
  <c r="D95" i="14"/>
  <c r="A5" i="30"/>
  <c r="A51" i="30" s="1"/>
  <c r="H25" i="31"/>
  <c r="F25" i="31"/>
  <c r="D25" i="31"/>
  <c r="C25" i="31"/>
  <c r="C15" i="30"/>
  <c r="D97" i="17"/>
  <c r="H97" i="17" s="1"/>
  <c r="H32" i="26"/>
  <c r="H33" i="26" s="1"/>
  <c r="J33" i="26" s="1"/>
  <c r="F32" i="26"/>
  <c r="F29" i="26"/>
  <c r="F135" i="17"/>
  <c r="H135" i="17" s="1"/>
  <c r="F134" i="17"/>
  <c r="H134" i="17" s="1"/>
  <c r="F130" i="17"/>
  <c r="H130" i="17" s="1"/>
  <c r="F129" i="17"/>
  <c r="H129" i="17" s="1"/>
  <c r="D151" i="14"/>
  <c r="D154" i="14"/>
  <c r="F20" i="14"/>
  <c r="F27" i="14" s="1"/>
  <c r="F26" i="14" s="1"/>
  <c r="F164" i="14" s="1"/>
  <c r="E56" i="27"/>
  <c r="C60" i="30"/>
  <c r="D56" i="27"/>
  <c r="G57" i="27"/>
  <c r="G58" i="27"/>
  <c r="C56" i="27"/>
  <c r="D12" i="27"/>
  <c r="G12" i="27"/>
  <c r="J42" i="25"/>
  <c r="J46" i="25"/>
  <c r="A1" i="17"/>
  <c r="A1" i="14"/>
  <c r="A1" i="27"/>
  <c r="A1" i="25"/>
  <c r="A1" i="10"/>
  <c r="A1" i="31"/>
  <c r="A1" i="26"/>
  <c r="A1" i="9"/>
  <c r="A1" i="1"/>
  <c r="F16" i="26"/>
  <c r="I16" i="26" s="1"/>
  <c r="E48" i="3"/>
  <c r="D48" i="3"/>
  <c r="E57" i="3"/>
  <c r="A63" i="7"/>
  <c r="E33" i="27"/>
  <c r="E41" i="27"/>
  <c r="G53" i="27" s="1"/>
  <c r="J74" i="32"/>
  <c r="K74" i="32"/>
  <c r="J101" i="32"/>
  <c r="J185" i="32"/>
  <c r="J158" i="32"/>
  <c r="J163" i="32"/>
  <c r="F100" i="32"/>
  <c r="F101" i="32"/>
  <c r="F102" i="32"/>
  <c r="F103" i="32"/>
  <c r="F104" i="32"/>
  <c r="F105" i="32"/>
  <c r="F106" i="32"/>
  <c r="F107" i="32"/>
  <c r="F108" i="32"/>
  <c r="F109" i="32"/>
  <c r="F110" i="32"/>
  <c r="F111" i="32"/>
  <c r="F112" i="32"/>
  <c r="F113" i="32"/>
  <c r="F114" i="32"/>
  <c r="F115" i="32"/>
  <c r="F116" i="32"/>
  <c r="F117" i="32"/>
  <c r="F118" i="32"/>
  <c r="F119" i="32"/>
  <c r="F120" i="32"/>
  <c r="F121" i="32"/>
  <c r="F122" i="32"/>
  <c r="F123" i="32"/>
  <c r="F124" i="32"/>
  <c r="F125" i="32"/>
  <c r="F126" i="32"/>
  <c r="F127" i="32"/>
  <c r="F128" i="32"/>
  <c r="F129" i="32"/>
  <c r="F130" i="32"/>
  <c r="F131" i="32"/>
  <c r="F132" i="32"/>
  <c r="F133" i="32"/>
  <c r="F134" i="32"/>
  <c r="F135" i="32"/>
  <c r="F136" i="32"/>
  <c r="F137" i="32"/>
  <c r="F138" i="32"/>
  <c r="F139" i="32"/>
  <c r="F140" i="32"/>
  <c r="F141" i="32"/>
  <c r="F142" i="32"/>
  <c r="F143" i="32"/>
  <c r="F144" i="32"/>
  <c r="F145" i="32"/>
  <c r="F99" i="32"/>
  <c r="H18" i="7" s="1"/>
  <c r="F95" i="32"/>
  <c r="E95" i="32"/>
  <c r="F8" i="32"/>
  <c r="F96" i="32" s="1"/>
  <c r="F97" i="32" s="1"/>
  <c r="G11" i="32"/>
  <c r="G12" i="32"/>
  <c r="G13" i="32"/>
  <c r="G14" i="32"/>
  <c r="G15" i="32"/>
  <c r="G16" i="32"/>
  <c r="G17" i="32"/>
  <c r="G18" i="32"/>
  <c r="G19" i="32"/>
  <c r="G20" i="32"/>
  <c r="G21" i="32"/>
  <c r="G22" i="32"/>
  <c r="G23" i="32"/>
  <c r="G24" i="32"/>
  <c r="G25" i="32"/>
  <c r="G26" i="32"/>
  <c r="G27" i="32"/>
  <c r="G28" i="32"/>
  <c r="G29" i="32"/>
  <c r="G30" i="32"/>
  <c r="G31" i="32"/>
  <c r="G32" i="32"/>
  <c r="G33" i="32"/>
  <c r="G34" i="32"/>
  <c r="G35" i="32"/>
  <c r="G36" i="32"/>
  <c r="G37" i="32"/>
  <c r="G38" i="32"/>
  <c r="G39" i="32"/>
  <c r="G40" i="32"/>
  <c r="G41" i="32"/>
  <c r="G42" i="32"/>
  <c r="G43" i="32"/>
  <c r="G44" i="32"/>
  <c r="G45" i="32"/>
  <c r="G46" i="32"/>
  <c r="G47" i="32"/>
  <c r="G48" i="32"/>
  <c r="G49" i="32"/>
  <c r="G50" i="32"/>
  <c r="G51" i="32"/>
  <c r="G52" i="32"/>
  <c r="G53" i="32"/>
  <c r="G54" i="32"/>
  <c r="G55" i="32"/>
  <c r="G56" i="32"/>
  <c r="G57" i="32"/>
  <c r="G58" i="32"/>
  <c r="G59" i="32"/>
  <c r="G60" i="32"/>
  <c r="G61" i="32"/>
  <c r="G62" i="32"/>
  <c r="G63" i="32"/>
  <c r="G64" i="32"/>
  <c r="G65" i="32"/>
  <c r="G66" i="32"/>
  <c r="G67" i="32"/>
  <c r="G68" i="32"/>
  <c r="G69" i="32"/>
  <c r="G70" i="32"/>
  <c r="G71" i="32"/>
  <c r="G72" i="32"/>
  <c r="G73" i="32"/>
  <c r="G74" i="32"/>
  <c r="G75" i="32"/>
  <c r="G76" i="32"/>
  <c r="G77" i="32"/>
  <c r="G78" i="32"/>
  <c r="G79" i="32"/>
  <c r="G80" i="32"/>
  <c r="G81" i="32"/>
  <c r="G82" i="32"/>
  <c r="G83" i="32"/>
  <c r="G84" i="32"/>
  <c r="G85" i="32"/>
  <c r="G86" i="32"/>
  <c r="G87" i="32"/>
  <c r="G88" i="32"/>
  <c r="G89" i="32"/>
  <c r="G90" i="32"/>
  <c r="G91" i="32"/>
  <c r="G92" i="32"/>
  <c r="G93" i="32"/>
  <c r="G94" i="32"/>
  <c r="G10" i="32"/>
  <c r="D29" i="7"/>
  <c r="F14" i="9"/>
  <c r="F16" i="9" s="1"/>
  <c r="H14" i="9"/>
  <c r="H16" i="9" s="1"/>
  <c r="F138" i="17"/>
  <c r="H138" i="17" s="1"/>
  <c r="F137" i="17"/>
  <c r="H137" i="17" s="1"/>
  <c r="F136" i="17"/>
  <c r="H136" i="17" s="1"/>
  <c r="F132" i="17"/>
  <c r="H132" i="17" s="1"/>
  <c r="F131" i="17"/>
  <c r="H131" i="17" s="1"/>
  <c r="D74" i="2"/>
  <c r="F133" i="17"/>
  <c r="H133" i="17" s="1"/>
  <c r="D44" i="14"/>
  <c r="D98" i="17"/>
  <c r="H98" i="17"/>
  <c r="D96" i="17"/>
  <c r="H96" i="17"/>
  <c r="D95" i="17"/>
  <c r="D94" i="17"/>
  <c r="D103" i="17"/>
  <c r="H103" i="17"/>
  <c r="D102" i="17"/>
  <c r="H102" i="17"/>
  <c r="D101" i="17"/>
  <c r="H101" i="17"/>
  <c r="D100" i="17"/>
  <c r="F53" i="17"/>
  <c r="C53" i="17" s="1"/>
  <c r="H53" i="17"/>
  <c r="D53" i="17" s="1"/>
  <c r="F51" i="17"/>
  <c r="C51" i="17" s="1"/>
  <c r="C54" i="17" s="1"/>
  <c r="H51" i="17"/>
  <c r="H46" i="17"/>
  <c r="D46" i="17" s="1"/>
  <c r="F44" i="17"/>
  <c r="C44" i="17" s="1"/>
  <c r="H44" i="17"/>
  <c r="D44" i="17" s="1"/>
  <c r="A64" i="7"/>
  <c r="D23" i="14"/>
  <c r="D59" i="27"/>
  <c r="E59" i="27"/>
  <c r="E62" i="27" s="1"/>
  <c r="C59" i="27"/>
  <c r="G60" i="27"/>
  <c r="G59" i="27" s="1"/>
  <c r="D36" i="7"/>
  <c r="E51" i="27"/>
  <c r="G22" i="27"/>
  <c r="G23" i="27"/>
  <c r="G27" i="27"/>
  <c r="G21" i="27"/>
  <c r="G11" i="27"/>
  <c r="G15" i="27"/>
  <c r="D11" i="27"/>
  <c r="D15" i="27"/>
  <c r="D10" i="27"/>
  <c r="D17" i="27" s="1"/>
  <c r="G10" i="27"/>
  <c r="C17" i="27"/>
  <c r="C8" i="30"/>
  <c r="C54" i="30" s="1"/>
  <c r="D8" i="30"/>
  <c r="D54" i="30" s="1"/>
  <c r="C17" i="30"/>
  <c r="D39" i="30"/>
  <c r="D63" i="30"/>
  <c r="A2" i="17"/>
  <c r="H2" i="17"/>
  <c r="A5" i="17"/>
  <c r="C41" i="17"/>
  <c r="F41" i="17" s="1"/>
  <c r="D41" i="17"/>
  <c r="H41" i="17" s="1"/>
  <c r="G54" i="17"/>
  <c r="E94" i="17"/>
  <c r="G94" i="17"/>
  <c r="E99" i="17"/>
  <c r="A2" i="14"/>
  <c r="F2" i="14"/>
  <c r="D8" i="14"/>
  <c r="D42" i="14" s="1"/>
  <c r="D59" i="14" s="1"/>
  <c r="D67" i="14" s="1"/>
  <c r="D77" i="14" s="1"/>
  <c r="F8" i="14"/>
  <c r="F42" i="14" s="1"/>
  <c r="F59" i="14" s="1"/>
  <c r="F67" i="14" s="1"/>
  <c r="F77" i="14" s="1"/>
  <c r="F13" i="14"/>
  <c r="D20" i="14"/>
  <c r="D27" i="14"/>
  <c r="D26" i="14" s="1"/>
  <c r="D49" i="14"/>
  <c r="F49" i="14"/>
  <c r="F54" i="14" s="1"/>
  <c r="D85" i="14"/>
  <c r="F85" i="14"/>
  <c r="F113" i="14"/>
  <c r="F121" i="14"/>
  <c r="F142" i="14"/>
  <c r="F135" i="14"/>
  <c r="F159" i="14"/>
  <c r="A2" i="27"/>
  <c r="G2" i="27"/>
  <c r="E17" i="27"/>
  <c r="E39" i="27"/>
  <c r="G39" i="27"/>
  <c r="A2" i="25"/>
  <c r="J2" i="25"/>
  <c r="J12" i="25"/>
  <c r="F13" i="25"/>
  <c r="F18" i="25" s="1"/>
  <c r="H13" i="25"/>
  <c r="J14" i="25"/>
  <c r="J15" i="25"/>
  <c r="J16" i="25"/>
  <c r="J17" i="25"/>
  <c r="J21" i="25"/>
  <c r="J30" i="25" s="1"/>
  <c r="F22" i="25"/>
  <c r="F27" i="25" s="1"/>
  <c r="H22" i="25"/>
  <c r="H27" i="25" s="1"/>
  <c r="J23" i="25"/>
  <c r="J24" i="25"/>
  <c r="J25" i="25"/>
  <c r="J26" i="25"/>
  <c r="F30" i="25"/>
  <c r="H30" i="25"/>
  <c r="J33" i="25"/>
  <c r="E7" i="27"/>
  <c r="G33" i="27" s="1"/>
  <c r="G41" i="27" s="1"/>
  <c r="A2" i="10"/>
  <c r="H2" i="10"/>
  <c r="H11" i="10"/>
  <c r="C12" i="10"/>
  <c r="D12" i="10"/>
  <c r="D17" i="10" s="1"/>
  <c r="D29" i="10" s="1"/>
  <c r="E12" i="10"/>
  <c r="F12" i="10"/>
  <c r="G12" i="10"/>
  <c r="H13" i="10"/>
  <c r="D23" i="7" s="1"/>
  <c r="H14" i="10"/>
  <c r="C15" i="10"/>
  <c r="D15" i="10"/>
  <c r="E15" i="10"/>
  <c r="E17" i="10"/>
  <c r="F15" i="10"/>
  <c r="G15" i="10"/>
  <c r="H16" i="10"/>
  <c r="H15" i="10" s="1"/>
  <c r="H20" i="10"/>
  <c r="C21" i="10"/>
  <c r="D21" i="10"/>
  <c r="E21" i="10"/>
  <c r="F21" i="10"/>
  <c r="G21" i="10"/>
  <c r="H22" i="10"/>
  <c r="C13" i="30" s="1"/>
  <c r="C23" i="10"/>
  <c r="C25" i="10"/>
  <c r="D23" i="10"/>
  <c r="D25" i="10"/>
  <c r="E23" i="10"/>
  <c r="F23" i="10"/>
  <c r="F25" i="10" s="1"/>
  <c r="G23" i="10"/>
  <c r="H24" i="10"/>
  <c r="C28" i="10"/>
  <c r="D28" i="10"/>
  <c r="E28" i="10"/>
  <c r="F28" i="10"/>
  <c r="G28" i="10"/>
  <c r="A2" i="31"/>
  <c r="H2" i="31"/>
  <c r="F35" i="31"/>
  <c r="H35" i="31"/>
  <c r="A2" i="26"/>
  <c r="H2" i="26"/>
  <c r="H16" i="26"/>
  <c r="J16" i="26"/>
  <c r="C40" i="26"/>
  <c r="D40" i="26"/>
  <c r="F40" i="26"/>
  <c r="H40" i="26"/>
  <c r="J40" i="26" s="1"/>
  <c r="L47" i="26"/>
  <c r="L49" i="26" s="1"/>
  <c r="L48" i="26"/>
  <c r="F51" i="26"/>
  <c r="F54" i="26"/>
  <c r="H51" i="26"/>
  <c r="H54" i="26" s="1"/>
  <c r="F61" i="26"/>
  <c r="H61" i="26"/>
  <c r="F72" i="26"/>
  <c r="H72" i="26"/>
  <c r="A2" i="9"/>
  <c r="H2" i="9"/>
  <c r="F10" i="9"/>
  <c r="F45" i="9" s="1"/>
  <c r="H10" i="9"/>
  <c r="H45" i="9"/>
  <c r="H7" i="31" s="1"/>
  <c r="K21" i="9"/>
  <c r="C22" i="9"/>
  <c r="D22" i="9"/>
  <c r="F22" i="9"/>
  <c r="H23" i="9"/>
  <c r="H22" i="9" s="1"/>
  <c r="C30" i="9"/>
  <c r="D30" i="9"/>
  <c r="F30" i="9"/>
  <c r="C39" i="9"/>
  <c r="C43" i="9" s="1"/>
  <c r="F39" i="9"/>
  <c r="H39" i="9"/>
  <c r="H43" i="9" s="1"/>
  <c r="A1" i="7"/>
  <c r="A1" i="30" s="1"/>
  <c r="E1" i="7"/>
  <c r="D1" i="30" s="1"/>
  <c r="A2" i="7"/>
  <c r="A2" i="30" s="1"/>
  <c r="E2" i="7"/>
  <c r="D2" i="30" s="1"/>
  <c r="A6" i="7"/>
  <c r="A42" i="7" s="1"/>
  <c r="E7" i="7"/>
  <c r="E43" i="7" s="1"/>
  <c r="D9" i="7"/>
  <c r="D45" i="7" s="1"/>
  <c r="E9" i="7"/>
  <c r="E45" i="7" s="1"/>
  <c r="E20" i="7"/>
  <c r="D27" i="7"/>
  <c r="E30" i="7"/>
  <c r="E39" i="7"/>
  <c r="A2" i="1"/>
  <c r="E2" i="1"/>
  <c r="E7" i="1"/>
  <c r="E14" i="1"/>
  <c r="E16" i="1" s="1"/>
  <c r="E22" i="1" s="1"/>
  <c r="E25" i="1"/>
  <c r="A1" i="3"/>
  <c r="E1" i="3"/>
  <c r="A2" i="3"/>
  <c r="E2" i="3"/>
  <c r="A6" i="3"/>
  <c r="E7" i="3"/>
  <c r="D9" i="3"/>
  <c r="E9" i="3"/>
  <c r="D30" i="3"/>
  <c r="F95" i="17" s="1"/>
  <c r="F94" i="17" s="1"/>
  <c r="E30" i="3"/>
  <c r="F100" i="17" s="1"/>
  <c r="D65" i="3"/>
  <c r="E65" i="3"/>
  <c r="E14" i="2"/>
  <c r="D50" i="7" s="1"/>
  <c r="D18" i="2"/>
  <c r="E18" i="2"/>
  <c r="E23" i="2"/>
  <c r="D33" i="2"/>
  <c r="E33" i="2"/>
  <c r="E37" i="2"/>
  <c r="D56" i="2"/>
  <c r="E56" i="2"/>
  <c r="D59" i="2"/>
  <c r="E59" i="2"/>
  <c r="D62" i="2"/>
  <c r="E62" i="2"/>
  <c r="D66" i="2"/>
  <c r="E66" i="2"/>
  <c r="D70" i="2"/>
  <c r="E70" i="2"/>
  <c r="E74" i="2"/>
  <c r="D81" i="2"/>
  <c r="E81" i="2"/>
  <c r="F17" i="10"/>
  <c r="G51" i="27"/>
  <c r="E46" i="2"/>
  <c r="D14" i="1"/>
  <c r="F43" i="9"/>
  <c r="H21" i="10"/>
  <c r="G17" i="27"/>
  <c r="I40" i="26"/>
  <c r="D46" i="2"/>
  <c r="D14" i="2"/>
  <c r="F43" i="17" s="1"/>
  <c r="C43" i="17" s="1"/>
  <c r="D138" i="14"/>
  <c r="D136" i="14"/>
  <c r="D35" i="7"/>
  <c r="D62" i="27"/>
  <c r="D113" i="14"/>
  <c r="D117" i="14"/>
  <c r="D25" i="1"/>
  <c r="B176" i="17"/>
  <c r="F33" i="26"/>
  <c r="I33" i="26" s="1"/>
  <c r="D16" i="1"/>
  <c r="D22" i="1" s="1"/>
  <c r="D26" i="1" s="1"/>
  <c r="G26" i="27"/>
  <c r="D99" i="17"/>
  <c r="H18" i="12"/>
  <c r="H20" i="12"/>
  <c r="E44" i="12"/>
  <c r="J12" i="12"/>
  <c r="J18" i="12" s="1"/>
  <c r="J20" i="12" s="1"/>
  <c r="J26" i="12" s="1"/>
  <c r="F44" i="12"/>
  <c r="I44" i="12"/>
  <c r="D54" i="14"/>
  <c r="J48" i="25"/>
  <c r="C19" i="27" s="1"/>
  <c r="H18" i="31"/>
  <c r="F7" i="31"/>
  <c r="H33" i="25"/>
  <c r="H48" i="25" s="1"/>
  <c r="C62" i="27"/>
  <c r="G62" i="27" s="1"/>
  <c r="E20" i="12"/>
  <c r="E26" i="12" s="1"/>
  <c r="F18" i="9"/>
  <c r="F36" i="9" s="1"/>
  <c r="J13" i="25"/>
  <c r="J18" i="25" s="1"/>
  <c r="H18" i="25"/>
  <c r="H31" i="25" s="1"/>
  <c r="D47" i="3"/>
  <c r="F17" i="7"/>
  <c r="G24" i="27"/>
  <c r="F155" i="17"/>
  <c r="H155" i="17" s="1"/>
  <c r="E14" i="3"/>
  <c r="E12" i="3" s="1"/>
  <c r="E55" i="2"/>
  <c r="E44" i="2" s="1"/>
  <c r="F54" i="17"/>
  <c r="D10" i="14"/>
  <c r="D13" i="14"/>
  <c r="J33" i="12"/>
  <c r="F145" i="17"/>
  <c r="H145" i="17" s="1"/>
  <c r="F9" i="31"/>
  <c r="E60" i="3"/>
  <c r="E47" i="3" s="1"/>
  <c r="E45" i="3" s="1"/>
  <c r="E70" i="3" s="1"/>
  <c r="D37" i="2"/>
  <c r="F18" i="31"/>
  <c r="D14" i="3"/>
  <c r="G25" i="27"/>
  <c r="D23" i="2"/>
  <c r="F46" i="17"/>
  <c r="C46" i="17" s="1"/>
  <c r="D12" i="3"/>
  <c r="D51" i="17"/>
  <c r="D54" i="17" s="1"/>
  <c r="C63" i="30"/>
  <c r="A78" i="30"/>
  <c r="D55" i="2"/>
  <c r="D44" i="2" s="1"/>
  <c r="D87" i="2" s="1"/>
  <c r="E25" i="10"/>
  <c r="E29" i="10" s="1"/>
  <c r="D45" i="3"/>
  <c r="D70" i="3" s="1"/>
  <c r="E48" i="7"/>
  <c r="E52" i="7" s="1"/>
  <c r="D39" i="9"/>
  <c r="D43" i="9"/>
  <c r="F20" i="12"/>
  <c r="F26" i="12" s="1"/>
  <c r="D12" i="2"/>
  <c r="G25" i="10"/>
  <c r="G56" i="27"/>
  <c r="H28" i="10"/>
  <c r="J119" i="32"/>
  <c r="J170" i="32"/>
  <c r="J108" i="32"/>
  <c r="J172" i="32" s="1"/>
  <c r="D14" i="7" s="1"/>
  <c r="D20" i="7" s="1"/>
  <c r="I40" i="12"/>
  <c r="H26" i="12"/>
  <c r="I46" i="12" s="1"/>
  <c r="J22" i="25"/>
  <c r="J27" i="25" s="1"/>
  <c r="H23" i="10"/>
  <c r="H25" i="10" s="1"/>
  <c r="C18" i="9"/>
  <c r="F7" i="26" s="1"/>
  <c r="C36" i="9"/>
  <c r="H43" i="17"/>
  <c r="D43" i="17" s="1"/>
  <c r="D48" i="17" s="1"/>
  <c r="E12" i="2"/>
  <c r="C66" i="30"/>
  <c r="H12" i="10"/>
  <c r="G32" i="12"/>
  <c r="C20" i="31" l="1"/>
  <c r="C27" i="31" s="1"/>
  <c r="F23" i="26"/>
  <c r="F42" i="26" s="1"/>
  <c r="F56" i="26" s="1"/>
  <c r="E26" i="1"/>
  <c r="G17" i="10"/>
  <c r="G29" i="10" s="1"/>
  <c r="C17" i="10"/>
  <c r="C29" i="10" s="1"/>
  <c r="G20" i="27"/>
  <c r="G31" i="27" s="1"/>
  <c r="F31" i="25"/>
  <c r="H54" i="17"/>
  <c r="E87" i="2"/>
  <c r="D135" i="14"/>
  <c r="H17" i="10"/>
  <c r="H29" i="10" s="1"/>
  <c r="F29" i="10"/>
  <c r="D17" i="14"/>
  <c r="G19" i="27"/>
  <c r="F99" i="17"/>
  <c r="H99" i="17" s="1"/>
  <c r="H100" i="17"/>
  <c r="J31" i="25"/>
  <c r="C11" i="30"/>
  <c r="C19" i="30" s="1"/>
  <c r="C29" i="30" s="1"/>
  <c r="D134" i="14"/>
  <c r="D29" i="1"/>
  <c r="D158" i="14" s="1"/>
  <c r="D163" i="14" s="1"/>
  <c r="D165" i="14" s="1"/>
  <c r="D30" i="1" s="1"/>
  <c r="D11" i="30"/>
  <c r="D19" i="30" s="1"/>
  <c r="D29" i="30" s="1"/>
  <c r="D65" i="30" s="1"/>
  <c r="D68" i="30" s="1"/>
  <c r="E29" i="1"/>
  <c r="F158" i="14" s="1"/>
  <c r="F163" i="14" s="1"/>
  <c r="F165" i="14" s="1"/>
  <c r="E30" i="1" s="1"/>
  <c r="F134" i="14"/>
  <c r="F146" i="14" s="1"/>
  <c r="H7" i="26"/>
  <c r="D39" i="7"/>
  <c r="D48" i="7" s="1"/>
  <c r="D52" i="7" s="1"/>
  <c r="F52" i="7" s="1"/>
  <c r="C48" i="17"/>
  <c r="D30" i="7"/>
  <c r="F115" i="14"/>
  <c r="F132" i="14"/>
  <c r="F156" i="14" s="1"/>
  <c r="F87" i="14" s="1"/>
  <c r="F97" i="14" s="1"/>
  <c r="F107" i="14"/>
  <c r="D132" i="14"/>
  <c r="D156" i="14" s="1"/>
  <c r="D87" i="14" s="1"/>
  <c r="D97" i="14" s="1"/>
  <c r="D115" i="14"/>
  <c r="D107" i="14"/>
  <c r="C65" i="30"/>
  <c r="C68" i="30" s="1"/>
  <c r="H48" i="17"/>
  <c r="H95" i="17"/>
  <c r="H94" i="17" s="1"/>
  <c r="F48" i="17"/>
  <c r="F17" i="14"/>
  <c r="F31" i="14" s="1"/>
  <c r="H30" i="9"/>
  <c r="K30" i="9" s="1"/>
  <c r="C35" i="26" l="1"/>
  <c r="D146" i="14"/>
  <c r="D148" i="14" s="1"/>
  <c r="F20" i="31"/>
  <c r="F27" i="31" s="1"/>
  <c r="H23" i="26"/>
  <c r="F35" i="26" l="1"/>
  <c r="H42" i="26"/>
  <c r="H56" i="26" s="1"/>
</calcChain>
</file>

<file path=xl/comments1.xml><?xml version="1.0" encoding="utf-8"?>
<comments xmlns="http://schemas.openxmlformats.org/spreadsheetml/2006/main">
  <authors>
    <author>Phuong Thanh</author>
    <author>USER</author>
    <author>NhuNgoc</author>
  </authors>
  <commentList>
    <comment ref="C16" authorId="0">
      <text>
        <r>
          <rPr>
            <b/>
            <sz val="8"/>
            <color indexed="81"/>
            <rFont val="Tahoma"/>
            <family val="2"/>
          </rPr>
          <t>Phuong Thanh:</t>
        </r>
        <r>
          <rPr>
            <sz val="8"/>
            <color indexed="81"/>
            <rFont val="Tahoma"/>
            <family val="2"/>
          </rPr>
          <t xml:space="preserve">
lai - lỗ +</t>
        </r>
      </text>
    </comment>
    <comment ref="C20" authorId="1">
      <text>
        <r>
          <rPr>
            <b/>
            <sz val="8"/>
            <color indexed="81"/>
            <rFont val="Tahoma"/>
            <family val="2"/>
          </rPr>
          <t>USER:</t>
        </r>
        <r>
          <rPr>
            <sz val="8"/>
            <color indexed="81"/>
            <rFont val="Tahoma"/>
            <family val="2"/>
          </rPr>
          <t xml:space="preserve">
trừ lãi, cổ tức, ký quỹ phai thu (khong bao gom chi phi da tra mua bat dong sản, nam truoc da ghi nhan roi)
</t>
        </r>
      </text>
    </comment>
    <comment ref="C22" authorId="1">
      <text>
        <r>
          <rPr>
            <b/>
            <sz val="8"/>
            <color indexed="81"/>
            <rFont val="Tahoma"/>
            <family val="2"/>
          </rPr>
          <t>USER:</t>
        </r>
        <r>
          <rPr>
            <sz val="8"/>
            <color indexed="81"/>
            <rFont val="Tahoma"/>
            <family val="2"/>
          </rPr>
          <t xml:space="preserve">
trừ thuế TNDN, cổ tưc, lãi vay phai trả</t>
        </r>
      </text>
    </comment>
    <comment ref="C25" authorId="2">
      <text>
        <r>
          <rPr>
            <b/>
            <sz val="9"/>
            <color indexed="81"/>
            <rFont val="Tahoma"/>
            <family val="2"/>
            <charset val="163"/>
          </rPr>
          <t>NhuNgoc:</t>
        </r>
        <r>
          <rPr>
            <sz val="9"/>
            <color indexed="81"/>
            <rFont val="Tahoma"/>
            <family val="2"/>
            <charset val="163"/>
          </rPr>
          <t xml:space="preserve">
Khong bao gom chi phi lai vay k dc von hoa (da tra nam truoc)</t>
        </r>
      </text>
    </comment>
    <comment ref="C38" authorId="0">
      <text>
        <r>
          <rPr>
            <b/>
            <sz val="8"/>
            <color indexed="81"/>
            <rFont val="Tahoma"/>
            <family val="2"/>
          </rPr>
          <t>Phuong Thanh:</t>
        </r>
        <r>
          <rPr>
            <sz val="8"/>
            <color indexed="81"/>
            <rFont val="Tahoma"/>
            <family val="2"/>
          </rPr>
          <t xml:space="preserve">
lai tien gui + co tuc thực thu
</t>
        </r>
      </text>
    </comment>
    <comment ref="C67" authorId="0">
      <text>
        <r>
          <rPr>
            <b/>
            <sz val="8"/>
            <color indexed="81"/>
            <rFont val="Tahoma"/>
            <family val="2"/>
          </rPr>
          <t>Phuong Thanh
N112/C515 
CLTG cuoi ky cao hon thi +</t>
        </r>
      </text>
    </comment>
  </commentList>
</comments>
</file>

<file path=xl/comments2.xml><?xml version="1.0" encoding="utf-8"?>
<comments xmlns="http://schemas.openxmlformats.org/spreadsheetml/2006/main">
  <authors>
    <author>ADMIN</author>
    <author>ngoctran</author>
  </authors>
  <commentList>
    <comment ref="D62" authorId="0">
      <text>
        <r>
          <rPr>
            <b/>
            <sz val="9"/>
            <color indexed="81"/>
            <rFont val="Tahoma"/>
            <family val="2"/>
          </rPr>
          <t>ADMIN:</t>
        </r>
        <r>
          <rPr>
            <sz val="9"/>
            <color indexed="81"/>
            <rFont val="Tahoma"/>
            <family val="2"/>
          </rPr>
          <t xml:space="preserve">
có GV tiền thuê đất của các năm trước
</t>
        </r>
      </text>
    </comment>
    <comment ref="D89" authorId="0">
      <text>
        <r>
          <rPr>
            <b/>
            <sz val="9"/>
            <color indexed="81"/>
            <rFont val="Tahoma"/>
            <family val="2"/>
          </rPr>
          <t>ADMIN:</t>
        </r>
        <r>
          <rPr>
            <sz val="9"/>
            <color indexed="81"/>
            <rFont val="Tahoma"/>
            <family val="2"/>
          </rPr>
          <t xml:space="preserve">
334, 338
</t>
        </r>
      </text>
    </comment>
    <comment ref="D137" authorId="1">
      <text>
        <r>
          <rPr>
            <b/>
            <sz val="9"/>
            <color indexed="81"/>
            <rFont val="Tahoma"/>
            <family val="2"/>
          </rPr>
          <t>ngoctran:</t>
        </r>
        <r>
          <rPr>
            <sz val="9"/>
            <color indexed="81"/>
            <rFont val="Tahoma"/>
            <family val="2"/>
          </rPr>
          <t xml:space="preserve">
Chênh lệch tỷ giá của các khoản phải thu + các khoản tiền+ tương đương tiền</t>
        </r>
      </text>
    </comment>
  </commentList>
</comments>
</file>

<file path=xl/comments3.xml><?xml version="1.0" encoding="utf-8"?>
<comments xmlns="http://schemas.openxmlformats.org/spreadsheetml/2006/main">
  <authors>
    <author>ADMIN</author>
  </authors>
  <commentList>
    <comment ref="D13" authorId="0">
      <text>
        <r>
          <rPr>
            <b/>
            <sz val="9"/>
            <color indexed="81"/>
            <rFont val="Tahoma"/>
            <family val="2"/>
          </rPr>
          <t>ADMIN:</t>
        </r>
        <r>
          <rPr>
            <sz val="9"/>
            <color indexed="81"/>
            <rFont val="Tahoma"/>
            <family val="2"/>
          </rPr>
          <t xml:space="preserve">
cty</t>
        </r>
      </text>
    </comment>
    <comment ref="D15" authorId="0">
      <text>
        <r>
          <rPr>
            <b/>
            <sz val="9"/>
            <color indexed="81"/>
            <rFont val="Tahoma"/>
            <family val="2"/>
          </rPr>
          <t>ADMIN:</t>
        </r>
        <r>
          <rPr>
            <sz val="9"/>
            <color indexed="81"/>
            <rFont val="Tahoma"/>
            <family val="2"/>
          </rPr>
          <t xml:space="preserve">
lất từ sổ cái 334</t>
        </r>
      </text>
    </comment>
  </commentList>
</comments>
</file>

<file path=xl/sharedStrings.xml><?xml version="1.0" encoding="utf-8"?>
<sst xmlns="http://schemas.openxmlformats.org/spreadsheetml/2006/main" count="1699" uniqueCount="1240">
  <si>
    <t>Chỉ tiêu</t>
  </si>
  <si>
    <t>Thuyết minh</t>
  </si>
  <si>
    <t>1.  Doanh thu bán hàng và cung cấp dịch vụ</t>
  </si>
  <si>
    <t>VI.1</t>
  </si>
  <si>
    <t>2.  Các khoản giảm trừ doanh thu</t>
  </si>
  <si>
    <t>VI.2</t>
  </si>
  <si>
    <t>3.  Doanh thu thuần bán hàng và cung cấp dịch vụ</t>
  </si>
  <si>
    <t>VI.3</t>
  </si>
  <si>
    <t>4.  Giá vốn hàng bán</t>
  </si>
  <si>
    <t>VI.4</t>
  </si>
  <si>
    <t>5.  Lợi nhuận gộp về bán hàng và cung cấp dịch vụ</t>
  </si>
  <si>
    <t>6.  Doanh thu hoạt động tài chính</t>
  </si>
  <si>
    <t>VI.5</t>
  </si>
  <si>
    <t>7.  Chi phí tài chính</t>
  </si>
  <si>
    <t>VI.6</t>
  </si>
  <si>
    <t xml:space="preserve">     Trong đó: Chi phí lãi vay </t>
  </si>
  <si>
    <t>8.  Chi phí bán hàng</t>
  </si>
  <si>
    <t>9.  Chi phí quản lý doanh nghiệp</t>
  </si>
  <si>
    <t xml:space="preserve">10. Lợi nhuận thuần từ hoạt động kinh doanh </t>
  </si>
  <si>
    <t>11. Thu nhập khác</t>
  </si>
  <si>
    <t xml:space="preserve">12. Chi phí khác </t>
  </si>
  <si>
    <t>13. Lợi nhuận khác</t>
  </si>
  <si>
    <t xml:space="preserve">14. Tổng lợi nhuận kế toán trước thuế </t>
  </si>
  <si>
    <t>VI.7</t>
  </si>
  <si>
    <t>16. Chi phí thuế thu nhập doanh nghiệp hoãn lại</t>
  </si>
  <si>
    <t>VI.8</t>
  </si>
  <si>
    <t>17. Lợi nhuận sau thuế thu nhập doanh nghiệp</t>
  </si>
  <si>
    <t>BÁO CÁO KẾT QUẢ HOẠT ĐỘNG KINH DOANH</t>
  </si>
  <si>
    <t>A . TÀI SẢN NGẮN HẠN</t>
  </si>
  <si>
    <t>I. Tiền và các khoản tương đương tiền</t>
  </si>
  <si>
    <t xml:space="preserve">1. Tiền </t>
  </si>
  <si>
    <t>V.1</t>
  </si>
  <si>
    <t xml:space="preserve">2. Các khoản tương đương tiền </t>
  </si>
  <si>
    <t>V.2</t>
  </si>
  <si>
    <t>III. Các khoản phải thu ngắn hạn</t>
  </si>
  <si>
    <t>3. Phải thu nội bộ ngắn hạn</t>
  </si>
  <si>
    <t>4. Phải thu theo tiến độ kế hoạch HĐXD</t>
  </si>
  <si>
    <t>V.3</t>
  </si>
  <si>
    <t>IV. Hàng tồn kho</t>
  </si>
  <si>
    <t>V.4</t>
  </si>
  <si>
    <t>1. Hàng tồn kho</t>
  </si>
  <si>
    <t>2. Dự phòng giảm giá hàng tồn kho</t>
  </si>
  <si>
    <t>V. Tài sản ngắn hạn khác</t>
  </si>
  <si>
    <t>1. Chi phí trả trước ngắn hạn</t>
  </si>
  <si>
    <t>B. TÀI SẢN DÀI HẠN</t>
  </si>
  <si>
    <t>I. Các khoản phải thu dài hạn</t>
  </si>
  <si>
    <t>1. Phải thu dài hạn của khách hàng</t>
  </si>
  <si>
    <t>V.6</t>
  </si>
  <si>
    <t>V.7</t>
  </si>
  <si>
    <t>II. Tài sản cố định</t>
  </si>
  <si>
    <t>1. Tài sản cố định hữu hình</t>
  </si>
  <si>
    <t>V.8</t>
  </si>
  <si>
    <t xml:space="preserve">    - Nguyên giá</t>
  </si>
  <si>
    <t xml:space="preserve">    - Giá trị hao mòn luỹ kế </t>
  </si>
  <si>
    <t>2. Tài sản cố định thuê tài chính</t>
  </si>
  <si>
    <t>V.9</t>
  </si>
  <si>
    <t xml:space="preserve">    - Giá trị hao mòn luỹ kế</t>
  </si>
  <si>
    <t>BẢNG CÂN ĐỐI KẾ TOÁN</t>
  </si>
  <si>
    <t xml:space="preserve"> - Nguyên giá</t>
  </si>
  <si>
    <t xml:space="preserve"> - Giá trị hao mòn luỹ kế </t>
  </si>
  <si>
    <t>III. Bất động sản đầu tư</t>
  </si>
  <si>
    <t>- Nguyên giá</t>
  </si>
  <si>
    <t xml:space="preserve">- Giá trị hao mòn luỹ kế </t>
  </si>
  <si>
    <t>250</t>
  </si>
  <si>
    <t>1. Đầu tư vào công ty con</t>
  </si>
  <si>
    <t>251</t>
  </si>
  <si>
    <t>252</t>
  </si>
  <si>
    <t>260</t>
  </si>
  <si>
    <t>1. Chi phí trả trước dài hạn</t>
  </si>
  <si>
    <t>261</t>
  </si>
  <si>
    <t xml:space="preserve">2. Tài sản thuế thu nhập hoãn lại </t>
  </si>
  <si>
    <t>262</t>
  </si>
  <si>
    <t>268</t>
  </si>
  <si>
    <t>TỔNG CỘNG TÀI SẢN</t>
  </si>
  <si>
    <t>270</t>
  </si>
  <si>
    <t>I. Nợ ngắn hạn</t>
  </si>
  <si>
    <t>II. Nợ dài hạn</t>
  </si>
  <si>
    <t>I. Vốn chủ sở hữu</t>
  </si>
  <si>
    <t>2. Thặng dư vốn cổ phần</t>
  </si>
  <si>
    <t>1. Quỹ khen thưởng, phúc lợi</t>
  </si>
  <si>
    <t xml:space="preserve">2. Nguồn kinh phí </t>
  </si>
  <si>
    <t>3. Nguồn kinh phí đã hình thành TSCĐ</t>
  </si>
  <si>
    <t>TỔNG CỘNG NGUỒN VỐN</t>
  </si>
  <si>
    <t>BÁO CÁO LƯU CHUYỂN TIỀN TỆ</t>
  </si>
  <si>
    <t>I. Lưu chuyển tiền từ hoạt động kinh doanh</t>
  </si>
  <si>
    <t>Lưu chuyển tiền thuần từ hoạt động kinh doanh</t>
  </si>
  <si>
    <t xml:space="preserve">II. Lưu chuyển tiền từ hoạt động đầu tư </t>
  </si>
  <si>
    <r>
      <t>1.</t>
    </r>
    <r>
      <rPr>
        <sz val="7"/>
        <rFont val="Times New Roman"/>
        <family val="1"/>
      </rPr>
      <t xml:space="preserve">       </t>
    </r>
    <r>
      <rPr>
        <sz val="11"/>
        <rFont val="Times New Roman"/>
        <family val="1"/>
      </rPr>
      <t>Tiền chi để mua sắm, xây dựng TSCĐ và các tài sản dài hạn khác</t>
    </r>
  </si>
  <si>
    <r>
      <t>2.</t>
    </r>
    <r>
      <rPr>
        <sz val="7"/>
        <rFont val="Times New Roman"/>
        <family val="1"/>
      </rPr>
      <t xml:space="preserve">       </t>
    </r>
    <r>
      <rPr>
        <sz val="11"/>
        <rFont val="Times New Roman"/>
        <family val="1"/>
      </rPr>
      <t xml:space="preserve">Tiền thu từ thanh lý, nhượng bán TSCĐ và các tài sản dài hạn khác </t>
    </r>
  </si>
  <si>
    <r>
      <t>3.</t>
    </r>
    <r>
      <rPr>
        <sz val="7"/>
        <rFont val="Times New Roman"/>
        <family val="1"/>
      </rPr>
      <t xml:space="preserve">       </t>
    </r>
    <r>
      <rPr>
        <sz val="11"/>
        <rFont val="Times New Roman"/>
        <family val="1"/>
      </rPr>
      <t>Tiền chi cho vay, mua các công cụ nợ của đơn vị khác</t>
    </r>
  </si>
  <si>
    <r>
      <t>4.</t>
    </r>
    <r>
      <rPr>
        <sz val="7"/>
        <rFont val="Times New Roman"/>
        <family val="1"/>
      </rPr>
      <t xml:space="preserve">       </t>
    </r>
    <r>
      <rPr>
        <sz val="11"/>
        <rFont val="Times New Roman"/>
        <family val="1"/>
      </rPr>
      <t xml:space="preserve">Tiền thu hồi cho vay, bán lại các công cụ nợ của đơn vị khác </t>
    </r>
  </si>
  <si>
    <t>Lưu chuyển tiền thuần từ hoạt động đầu tư</t>
  </si>
  <si>
    <t xml:space="preserve">III. Lưu chuyển tiền từ hoạt động tài chính </t>
  </si>
  <si>
    <r>
      <t>1.</t>
    </r>
    <r>
      <rPr>
        <sz val="7"/>
        <rFont val="Times New Roman"/>
        <family val="1"/>
      </rPr>
      <t xml:space="preserve">       </t>
    </r>
    <r>
      <rPr>
        <sz val="11"/>
        <rFont val="Times New Roman"/>
        <family val="1"/>
      </rPr>
      <t>Tiền thu từ phát hành cố phiếu, nhận vốn góp của chủ sở hữu</t>
    </r>
  </si>
  <si>
    <r>
      <t>5.</t>
    </r>
    <r>
      <rPr>
        <sz val="7"/>
        <rFont val="Times New Roman"/>
        <family val="1"/>
      </rPr>
      <t xml:space="preserve">       </t>
    </r>
    <r>
      <rPr>
        <sz val="11"/>
        <rFont val="Times New Roman"/>
        <family val="1"/>
      </rPr>
      <t xml:space="preserve">Tiền chi trả nợ thuê tài chính </t>
    </r>
  </si>
  <si>
    <t xml:space="preserve">Lưu chuyển tiền thuần từ hoạt động tài chính </t>
  </si>
  <si>
    <t>Lưu chuyển tiền thuần trong kỳ</t>
  </si>
  <si>
    <t>Tiền và tương đương tiền đầu kỳ</t>
  </si>
  <si>
    <t>Ảnh hưởng của thay đổi tỷ giá hối đoái quy đổi ngoại tệ</t>
  </si>
  <si>
    <t>Tiền và tương đương tiền cuối kỳ</t>
  </si>
  <si>
    <t>VND</t>
  </si>
  <si>
    <t xml:space="preserve">Tiền mặt </t>
  </si>
  <si>
    <t>Phải thu khác</t>
  </si>
  <si>
    <t>Nguyên liệu, vật liệu</t>
  </si>
  <si>
    <t>Công cụ, dụng cụ</t>
  </si>
  <si>
    <t>Chi phí sản xuất kinh doanh dở dang</t>
  </si>
  <si>
    <t>Thành phẩm</t>
  </si>
  <si>
    <t>Cộng giá gốc hàng tồn kho</t>
  </si>
  <si>
    <t>Nhà cửa,</t>
  </si>
  <si>
    <t>vật kiến trúc</t>
  </si>
  <si>
    <t>Máy móc,</t>
  </si>
  <si>
    <t>thiết bị</t>
  </si>
  <si>
    <t>Cộng</t>
  </si>
  <si>
    <t xml:space="preserve">Nguyên giá </t>
  </si>
  <si>
    <t>- Đầu tư XDCB hoàn thành</t>
  </si>
  <si>
    <t>- Thanh lý, nhượng bán</t>
  </si>
  <si>
    <t>Giá trị hao mòn luỹ kế</t>
  </si>
  <si>
    <t>- Giảm khác</t>
  </si>
  <si>
    <t xml:space="preserve">Giá trị còn lại </t>
  </si>
  <si>
    <t xml:space="preserve">Phương tiện </t>
  </si>
  <si>
    <t>vận tải</t>
  </si>
  <si>
    <t>Quyền sử</t>
  </si>
  <si>
    <t>dụng đất</t>
  </si>
  <si>
    <t>Phần mềm</t>
  </si>
  <si>
    <t>máy tính</t>
  </si>
  <si>
    <t>Thặng dư vốn cổ phần</t>
  </si>
  <si>
    <t>Quỹ đầu tư phát triển</t>
  </si>
  <si>
    <t>Quỹ dự phòng tài chính</t>
  </si>
  <si>
    <t>Lợi nhuận sau thuế chưa phân phối</t>
  </si>
  <si>
    <t>Số dư đầu năm trước</t>
  </si>
  <si>
    <t>Số dư cuối năm trước</t>
  </si>
  <si>
    <t>Số dư cuối năm nay</t>
  </si>
  <si>
    <t>Vốn đầu tư của chủ sở hữu</t>
  </si>
  <si>
    <t>Cổ tức, lợi nhuận đã chia</t>
  </si>
  <si>
    <t>Số lượng cổ phiếu đăng ký phát hành</t>
  </si>
  <si>
    <t>Số lượng cổ phiếu đã bán ra công chúng</t>
  </si>
  <si>
    <t xml:space="preserve">- Cổ phiếu phổ thông </t>
  </si>
  <si>
    <t>Số lượng cổ phiếu được mua lại</t>
  </si>
  <si>
    <t>Số lượng cổ phiếu đang lưu hành</t>
  </si>
  <si>
    <t>- Cổ phiếu ưu đãi</t>
  </si>
  <si>
    <t>Trong đó:</t>
  </si>
  <si>
    <t>Chiết khấu thương mại</t>
  </si>
  <si>
    <t>Giảm giá hàng bán</t>
  </si>
  <si>
    <t>Hàng bán bị trả lại</t>
  </si>
  <si>
    <t>Giá vốn của hàng hoá đã bán</t>
  </si>
  <si>
    <t>Dự phòng giảm giá hàng tồn kho</t>
  </si>
  <si>
    <t>Lãi tiền gửi, tiền cho vay</t>
  </si>
  <si>
    <t>Lãi tiền vay</t>
  </si>
  <si>
    <t>Quyết toán thuế của Công ty sẽ chịu sự kiểm tra của cơ quan thuế. Do việc áp dụng luật và các qui định về thuế đối với nhiều loại giao dịch khác nhau có thể được giải thích theo nhiều cách khác nhau, số thuế được trình bày trên Báo cáo tài chính có thể bị thay đổi theo quyết định của cơ quan thuế.</t>
  </si>
  <si>
    <t>Bảng ước tính mức thuế thu nhập doanh nghiệp hiện hành của doanh nghiệp được trình bày dưới đây:</t>
  </si>
  <si>
    <t>Tổng lợi nhuận kế toán trước thuế</t>
  </si>
  <si>
    <t>Các khoản điều chỉnh tăng, giảm lợi nhuận kế toán để xác định lợi nhuận chịu thuế thu nhập doanh nghiệp</t>
  </si>
  <si>
    <t>- Các khoản điều chỉnh tăng</t>
  </si>
  <si>
    <t>- Các khoản điều chỉnh giảm</t>
  </si>
  <si>
    <t>Tổng lợi nhuận tính thuế</t>
  </si>
  <si>
    <t>+ Chênh lệch tỷ giá chưa thực hiện</t>
  </si>
  <si>
    <t>Lợi nhuận kế toán sau thuế thu nhập doanh nghiệp</t>
  </si>
  <si>
    <t>Lợi nhuận hoặc lỗ phân bổ cho cổ đông sở hữu cổ phiếu phổ thông</t>
  </si>
  <si>
    <t>Cổ phiếu phổ thông đang lưu hành bình quân trong kỳ</t>
  </si>
  <si>
    <t>Lãi cơ bản trên cổ phiếu</t>
  </si>
  <si>
    <t>Chi phí nguyên liệu, vật liệu</t>
  </si>
  <si>
    <t>Chi phí nhân công</t>
  </si>
  <si>
    <t>Chi phí khấu hao tài sản cố định</t>
  </si>
  <si>
    <t>Chi phí dịch vụ mua ngoài</t>
  </si>
  <si>
    <t>Chi phí khác bằng tiền</t>
  </si>
  <si>
    <t>Số liệu so sánh</t>
  </si>
  <si>
    <r>
      <t>1.</t>
    </r>
    <r>
      <rPr>
        <sz val="7"/>
        <rFont val="Times New Roman"/>
        <family val="1"/>
      </rPr>
      <t xml:space="preserve">   </t>
    </r>
    <r>
      <rPr>
        <sz val="11"/>
        <rFont val="Times New Roman"/>
        <family val="1"/>
      </rPr>
      <t>Tiền thu từ bán hàng, cung cấp dịch vụ và doanh thu khác</t>
    </r>
  </si>
  <si>
    <r>
      <t>2.</t>
    </r>
    <r>
      <rPr>
        <sz val="7"/>
        <rFont val="Times New Roman"/>
        <family val="1"/>
      </rPr>
      <t xml:space="preserve">   </t>
    </r>
    <r>
      <rPr>
        <sz val="11"/>
        <rFont val="Times New Roman"/>
        <family val="1"/>
      </rPr>
      <t>Tiền chi trả cho người cung cấp hàng hóa và dịch vụ</t>
    </r>
  </si>
  <si>
    <r>
      <t>3.</t>
    </r>
    <r>
      <rPr>
        <sz val="7"/>
        <rFont val="Times New Roman"/>
        <family val="1"/>
      </rPr>
      <t xml:space="preserve">   </t>
    </r>
    <r>
      <rPr>
        <sz val="11"/>
        <rFont val="Times New Roman"/>
        <family val="1"/>
      </rPr>
      <t>Tiền chi trả cho người lao động</t>
    </r>
  </si>
  <si>
    <r>
      <t>4.</t>
    </r>
    <r>
      <rPr>
        <sz val="7"/>
        <rFont val="Times New Roman"/>
        <family val="1"/>
      </rPr>
      <t xml:space="preserve">   </t>
    </r>
    <r>
      <rPr>
        <sz val="11"/>
        <rFont val="Times New Roman"/>
        <family val="1"/>
      </rPr>
      <t>Tiền chi trả lãi vay</t>
    </r>
  </si>
  <si>
    <r>
      <t>5.</t>
    </r>
    <r>
      <rPr>
        <sz val="7"/>
        <rFont val="Times New Roman"/>
        <family val="1"/>
      </rPr>
      <t xml:space="preserve">   </t>
    </r>
    <r>
      <rPr>
        <sz val="11"/>
        <rFont val="Times New Roman"/>
        <family val="1"/>
      </rPr>
      <t>Tiền chi nộp thuế thu nhập doanh nghiệp</t>
    </r>
  </si>
  <si>
    <r>
      <t>6.</t>
    </r>
    <r>
      <rPr>
        <sz val="7"/>
        <rFont val="Times New Roman"/>
        <family val="1"/>
      </rPr>
      <t xml:space="preserve">   </t>
    </r>
    <r>
      <rPr>
        <sz val="11"/>
        <rFont val="Times New Roman"/>
        <family val="1"/>
      </rPr>
      <t>Tiền thu khác từ hoạt động kinh doanh</t>
    </r>
  </si>
  <si>
    <r>
      <t>7.</t>
    </r>
    <r>
      <rPr>
        <sz val="7"/>
        <rFont val="Times New Roman"/>
        <family val="1"/>
      </rPr>
      <t xml:space="preserve">   </t>
    </r>
    <r>
      <rPr>
        <sz val="11"/>
        <rFont val="Times New Roman"/>
        <family val="1"/>
      </rPr>
      <t>Tiền chi khác cho hoạt động kinh doanh</t>
    </r>
  </si>
  <si>
    <t xml:space="preserve">Tài sản cố định </t>
  </si>
  <si>
    <t>khác</t>
  </si>
  <si>
    <t>Thuế giá trị gia tăng</t>
  </si>
  <si>
    <t>Kinh phí công đoàn</t>
  </si>
  <si>
    <t>Bảo hiểm xã hội</t>
  </si>
  <si>
    <t>Bảo hiểm y tế</t>
  </si>
  <si>
    <t>Các khoản phải trả, phải nộp khác</t>
  </si>
  <si>
    <t>Cổ tức phải trả</t>
  </si>
  <si>
    <t>- Quỹ đầu tư phát triển</t>
  </si>
  <si>
    <t>- Quỹ dự phòng tài chính</t>
  </si>
  <si>
    <t>- Vốn góp đầu năm</t>
  </si>
  <si>
    <t>- Vốn góp tăng trong năm</t>
  </si>
  <si>
    <t>- Vốn góp giảm trong năm</t>
  </si>
  <si>
    <t>- Vốn góp cuối năm</t>
  </si>
  <si>
    <t>+ Chi phí không hợp lý, hợp lệ</t>
  </si>
  <si>
    <t>BÁO CÁO TÀI CHÍNH</t>
  </si>
  <si>
    <t>Đơn vị tính: VND</t>
  </si>
  <si>
    <t>BÁO CÁO LƯU CHUYỂN TIỀN TỆ (tiếp theo)</t>
  </si>
  <si>
    <t>1.  </t>
  </si>
  <si>
    <t>2. </t>
  </si>
  <si>
    <t>THÔNG TIN BỔ SUNG CHO CÁC KHOẢN MỤC TRÌNH BÀY TRONG BẢNG CÂN ĐỐI KẾ TOÁN</t>
  </si>
  <si>
    <t xml:space="preserve">V. </t>
  </si>
  <si>
    <t>3.  </t>
  </si>
  <si>
    <t>Hàng tồn kho</t>
  </si>
  <si>
    <t>BẢN THUYẾT MINH BÁO CÁO TÀI CHÍNH (tiếp theo)</t>
  </si>
  <si>
    <t>Tăng, giảm tài sản cố định hữu hình</t>
  </si>
  <si>
    <t>6.  </t>
  </si>
  <si>
    <t>Tăng, giảm tài sản cố định vô hình</t>
  </si>
  <si>
    <t>Chi phí xây dựng cơ bản dở dang</t>
  </si>
  <si>
    <t>Thuế và các khoản phải nộp nhà nước</t>
  </si>
  <si>
    <t>Vốn chủ sở hữu</t>
  </si>
  <si>
    <t xml:space="preserve">Bảng đối chiếu biến động của vốn chủ sở hữu </t>
  </si>
  <si>
    <t xml:space="preserve">a) </t>
  </si>
  <si>
    <t>THÔNG TIN BỔ SUNG CHO CÁC KHOẢN MỤC TRÌNH BÀY TRONG BÁO CÁO KẾT QUẢ HOẠT ĐỘNG KINH DOANH</t>
  </si>
  <si>
    <t xml:space="preserve">VI. </t>
  </si>
  <si>
    <t xml:space="preserve">1.  </t>
  </si>
  <si>
    <t>Các khoản giảm trừ doanh thu</t>
  </si>
  <si>
    <t>2.   </t>
  </si>
  <si>
    <t>Doanh thu thuần về bán hàng và cung cấp dịch vụ</t>
  </si>
  <si>
    <t>Giá vốn hàng bán</t>
  </si>
  <si>
    <t>Doanh thu hoạt động tài chính</t>
  </si>
  <si>
    <t>Chi phí tài chính</t>
  </si>
  <si>
    <t>Chi phí thuế thu nhập doanh nghiệp hiện hành</t>
  </si>
  <si>
    <t xml:space="preserve">Lãi cơ bản trên cổ phiếu </t>
  </si>
  <si>
    <t>Chi phí sản xuất kinh doanh theo yếu tố</t>
  </si>
  <si>
    <t>VII. </t>
  </si>
  <si>
    <t xml:space="preserve">NHỮNG THÔNG TIN KHÁC </t>
  </si>
  <si>
    <t>Người lập biểu                                           Kế toán trưởng                                          Tổng Giám đốc</t>
  </si>
  <si>
    <t>BẢNG CÂN ĐỐI KẾ TOÁN (tiếp theo)</t>
  </si>
  <si>
    <t>Tiền và các khoản tương đương tiền</t>
  </si>
  <si>
    <t>Thiết bị, dụng</t>
  </si>
  <si>
    <t>cụ quản lý</t>
  </si>
  <si>
    <t>Chi phí khác</t>
  </si>
  <si>
    <t>+ Cổ tức, lợi nhuận được chia</t>
  </si>
  <si>
    <t>Giá trị thuần có thể thực hiện được của hàng tồn kho</t>
  </si>
  <si>
    <t>- Mua sắm mới</t>
  </si>
  <si>
    <t>Chi tiết vốn đầu tư của chủ sở hữu</t>
  </si>
  <si>
    <t>%</t>
  </si>
  <si>
    <t>Vốn góp của các đối tượng khác</t>
  </si>
  <si>
    <t>b)</t>
  </si>
  <si>
    <t>Chi phí tài chính khác</t>
  </si>
  <si>
    <t>Các giao dịch về vốn với các chủ sở hữu và phân phối cổ tức, chia lợi nhuận</t>
  </si>
  <si>
    <t xml:space="preserve">c) </t>
  </si>
  <si>
    <t>Cổ phiếu</t>
  </si>
  <si>
    <t>V.11</t>
  </si>
  <si>
    <t>Bảo hiểm thất nghiệp</t>
  </si>
  <si>
    <t>Doanh thu thuần hàng hóa</t>
  </si>
  <si>
    <t>Doanh thu thuần thành phẩm</t>
  </si>
  <si>
    <t>2. Tài sản cố định vô hình</t>
  </si>
  <si>
    <t>Thông tin về các bên liên quan</t>
  </si>
  <si>
    <t xml:space="preserve">1.           </t>
  </si>
  <si>
    <t>Báo cáo bộ phận</t>
  </si>
  <si>
    <t>2.</t>
  </si>
  <si>
    <t>Báo cáo bộ phận theo lĩnh vực kinh doanh</t>
  </si>
  <si>
    <t>Báo cáo bộ phận theo khu vực địa lý</t>
  </si>
  <si>
    <t>Công ty chỉ hoạt động trong khu vực địa lý Việt Nam.</t>
  </si>
  <si>
    <t>3.</t>
  </si>
  <si>
    <t>Giá trị hợp lý của tài sản và nợ phải trả tài chính</t>
  </si>
  <si>
    <t>Giá trị hợp lý</t>
  </si>
  <si>
    <t xml:space="preserve">Giá trị ghi sổ                                                          </t>
  </si>
  <si>
    <t>Tài sản tài chính</t>
  </si>
  <si>
    <t>Phải thu khách hàng và phải thu khác</t>
  </si>
  <si>
    <t>Công nợ tài chính</t>
  </si>
  <si>
    <t>Các khoản vay</t>
  </si>
  <si>
    <t>Phải trả người bán và phải trả khác</t>
  </si>
  <si>
    <t>Giá trị hợp lý của các tài sản tài chính và nợ phải trả tài chính được phản ánh theo giá trị mà công cụ tài chính có thể được chuyển đổi trong một giao dịch hiện tại giữa các bên có đầy đủ hiểu biết và mong muốn giao dịch.</t>
  </si>
  <si>
    <t>Phương pháp và giả định sau đây được sử dụng để ước tính giá trị hợp lý :</t>
  </si>
  <si>
    <t>Tiền mặt, tiền gửi ngân hàng, các khoản phải thu khách hàng, phải trả người bán và nợ phải trả ngắn hạn khác phần lớn xấp xỉ với giá trị ghi sổ do kỳ hạn ngắn hạn của những công cụ này.</t>
  </si>
  <si>
    <t xml:space="preserve">Giá trị hợp lý của các khoản vay có lãi suất cố định hoặc thả nổi không xác định được do không có đủ thông tin để áp dụng các mô hình định giá phù hợp. </t>
  </si>
  <si>
    <t>Rủi ro tín dụng là rủi ro mà đối tác sẽ không thực  hiện các nghĩa vụ của mình theo quy định của một công cụ tài chính hoặc hợp đồng khách hàng, dẫn đến tổn thất về tài chính. Công ty có rủi ro tín dụng từ các hoạt động kinh doanh của mình (chủ yếu đối với các khỏan phải thu khách hàng) và từ hoạt động tài chính của mình bao gồm cả tiền gửi ngân hàng và các công cụ tài chính khác.</t>
  </si>
  <si>
    <t>4.</t>
  </si>
  <si>
    <t>Tài sản đảm bảo</t>
  </si>
  <si>
    <t>5.</t>
  </si>
  <si>
    <t>Rủi ro tín dụng</t>
  </si>
  <si>
    <t>Phải thu khách hàng</t>
  </si>
  <si>
    <t xml:space="preserve">Việc quản lý rủi ro tín dụng khách hàng của Công ty dựa trên các chính sách, thủ tục và quy trình kiểm soát của Công ty có liên quan đến việc quản lý rủi ro tín dụng khách hàng. </t>
  </si>
  <si>
    <t>Các khoản phải thu khách hàng chưa trả thường xuyên được theo dõi. Các phân tích về khả năng lập dự phòng được thực hiện tại ngày lập báo cáo trên cơ sở từng khách hàng đối với các khách hàng lớn. Trên cơ sở này, Công ty không có rủi ro tập trung về tín dụng.</t>
  </si>
  <si>
    <t>Tiền gửi ngân hàng</t>
  </si>
  <si>
    <t>Phần lớn tiền gửi ngân hàng của Công ty được gửi tại các ngân hàng lớn có uy tín ở Việt Nam. Công ty nhận thấy mức độ tập trung rủi ro tín dụng đối với tiền gửi ngân hàng là thấp.</t>
  </si>
  <si>
    <t>Rủi ro thanh khoản là rủi ro Công ty gặp khó khăn trong việc đáp ứng các nghĩa vụ tài chính do tình trạng thiếu vốn. Rủi ro thanh khoản của Công ty phát sinh chủ yếu do không tương xứng trong các kỳ hạn của tài sản tài chính và các khoản phải trả tài chính.</t>
  </si>
  <si>
    <t>Thông tin thời hạn đáo hạn của nợ phải trả tài chính của Công ty dựa trên các giá trị thanh toán chưa chiết khấu theo hợp đồng như sau:</t>
  </si>
  <si>
    <t>Rủi ro thanh khoản</t>
  </si>
  <si>
    <t>6.</t>
  </si>
  <si>
    <t xml:space="preserve">Từ 01 năm </t>
  </si>
  <si>
    <t>trở xuống</t>
  </si>
  <si>
    <t>đến 05 năm</t>
  </si>
  <si>
    <t>Số cuối năm</t>
  </si>
  <si>
    <t>Phải trả người bán</t>
  </si>
  <si>
    <t>Phải trả khác</t>
  </si>
  <si>
    <t>Số đầu năm</t>
  </si>
  <si>
    <t>Công ty cho rằng mức độ tập trung rủi ro đối với việc trả nợ là thấp. Công ty có khả năng thanh toán các khoản nợ đến hạn từ dòng tiền từ hoạt động kinh doanh và tiền thu từ các tài sản tài chính đáo hạn.</t>
  </si>
  <si>
    <t>Rủi ro ngoại tệ</t>
  </si>
  <si>
    <t>Công ty không có rủi ro ngoại tệ do việc mua và bán hàng hóa, dịch vụ được thực hiện bằng đơn vị tiền tệ là Đồng Việt Nam.</t>
  </si>
  <si>
    <t>7.</t>
  </si>
  <si>
    <t>Rủi ro thị trường</t>
  </si>
  <si>
    <t>Rủi ro lãi suất</t>
  </si>
  <si>
    <t>Rủi ro lãi suất là rủi ro mà giá trị hợp lý hoặc các luồng tiền trong tương lai của một công cụ tài chính sẽ biến động do thay đổi lãi suất thị trường. Rủi ro về thay đổi lãi suất thị trường của Công ty chủ yếu liên quan đến các khoản tiền gửi ngắn hạn, các khoản vay.</t>
  </si>
  <si>
    <t>Công ty quản lý rủi ro lãi suất bằng cách theo dõi chặt chẽ tình hình thị trường có liên quan để xác định chính sách lãi suất hợp lý có lợi cho các mục đích quản lý giới hạn rủi ro của Công ty.</t>
  </si>
  <si>
    <t>Công ty không thực hiện phân tích độ nhạy đối với lãi suất vì rủi ro do thay đổi lãi suất tại ngày lập báo cáo là không đáng kể.</t>
  </si>
  <si>
    <t>Rủi ro về giá khác</t>
  </si>
  <si>
    <t>Rủi ro về giá khác là rủi ro mà giá trị hợp lý hoặc các luồng tiền trong tương lai của một công cụ tài chính sẽ biến động theo những thay đổi của giá thị trường ngoài thay đổi của lãi suất và tỷ giá hối đoái.</t>
  </si>
  <si>
    <t>Các cổ phiếu do công ty năm giữ có thể bị ảnh hưởng bởi các rủi ro về giá trị tương lai của cổ phiếu đầu tư. Công ty quản lý rủi ro về giá cổ phiếu bằng cách thiết lập hạn mức đầu tư và đa dạng hóa danh mục đầu tư.</t>
  </si>
  <si>
    <t>8.</t>
  </si>
  <si>
    <t>Rủi ro thị trường là rủi ro mà giá trị hợp lý hoặc các luồng tiền trong tương lai của công cụ tài chính sẽ biến động theo những thay đổi của giá thị trường. Rủi ro thị trường bao gồm 3 loại : Rủi ro ngoại tệ, rủi ro lãi suất và rủi ro về giá khác.</t>
  </si>
  <si>
    <t>Rủi ro ngoại tệ là rủi ro mà giá trị hợp lý hoặc các luồng tiền trong tương lai của công cụ tài chính sẽ biến động theo những thay đổi của tỷ giá hối đoái.</t>
  </si>
  <si>
    <t>Chi phí phải trả</t>
  </si>
  <si>
    <t>Lương và các khoản phúc lợi khác</t>
  </si>
  <si>
    <t>Thu nhập khác</t>
  </si>
  <si>
    <t>Thuế thu nhập doanh nghiệp phải nộp</t>
  </si>
  <si>
    <t>Thu thanh lý tài sản cố định</t>
  </si>
  <si>
    <t>Giá trị còn lại của tài sản cố định thanh lý</t>
  </si>
  <si>
    <t>(*) Trong năm, Tổng Công ty Đầu tư và Kinh doanh vốn Nhà Nước đã thực hiện thoái toàn bộ vốn tại công ty Cổ phần Bao Bì Nhựa Tân Tiến.</t>
  </si>
  <si>
    <t>Mã số</t>
  </si>
  <si>
    <t>V.13</t>
  </si>
  <si>
    <t>V.14</t>
  </si>
  <si>
    <t>V.15</t>
  </si>
  <si>
    <t>V.16</t>
  </si>
  <si>
    <t xml:space="preserve">Vốn góp của Nhà nước </t>
  </si>
  <si>
    <t>9.</t>
  </si>
  <si>
    <t>Thuế suất thuế TNDN</t>
  </si>
  <si>
    <t xml:space="preserve">15. Chi phí thuế thu nhập doanh nghiệp hiện hành </t>
  </si>
  <si>
    <t>- Mệnh giá cổ phiếu đang lưu hành: 10.000 đồng</t>
  </si>
  <si>
    <t xml:space="preserve">Thuế thu nhập doanh nghiệp phải nộp được xác định với thuế suất là 22% trên thu nhập chịu thuế. </t>
  </si>
  <si>
    <t>01</t>
  </si>
  <si>
    <t>02</t>
  </si>
  <si>
    <t>03</t>
  </si>
  <si>
    <t>04</t>
  </si>
  <si>
    <t>05</t>
  </si>
  <si>
    <t>06</t>
  </si>
  <si>
    <t>07</t>
  </si>
  <si>
    <r>
      <t>3.</t>
    </r>
    <r>
      <rPr>
        <sz val="7"/>
        <rFont val="Times New Roman"/>
        <family val="1"/>
      </rPr>
      <t xml:space="preserve">       </t>
    </r>
    <r>
      <rPr>
        <sz val="11"/>
        <rFont val="Times New Roman"/>
        <family val="1"/>
      </rPr>
      <t>Tiền chi đầu tư góp vốn vào đơn vị khác</t>
    </r>
  </si>
  <si>
    <r>
      <t>4.</t>
    </r>
    <r>
      <rPr>
        <sz val="7"/>
        <rFont val="Times New Roman"/>
        <family val="1"/>
      </rPr>
      <t xml:space="preserve">       </t>
    </r>
    <r>
      <rPr>
        <sz val="11"/>
        <rFont val="Times New Roman"/>
        <family val="1"/>
      </rPr>
      <t>Tiền thu hồi đầu tư góp vốn vào đơn vị khác</t>
    </r>
  </si>
  <si>
    <r>
      <t>5.</t>
    </r>
    <r>
      <rPr>
        <sz val="7"/>
        <rFont val="Times New Roman"/>
        <family val="1"/>
      </rPr>
      <t xml:space="preserve">       </t>
    </r>
    <r>
      <rPr>
        <sz val="11"/>
        <rFont val="Times New Roman"/>
        <family val="1"/>
      </rPr>
      <t>Tiền thu lãi cho vay, cổ tức và lợi nhuận được chia</t>
    </r>
  </si>
  <si>
    <t>- Nguyên giá TSCĐ cuối kỳ đã khấu hao hết nhưng vẫn còn sử dụng:</t>
  </si>
  <si>
    <t>+ Chi nộp phạt vi phạm hành chính</t>
  </si>
  <si>
    <t xml:space="preserve">18. Lãi cơ bản trên cổ phiếu </t>
  </si>
  <si>
    <t xml:space="preserve">Hàng hoá </t>
  </si>
  <si>
    <r>
      <t>1.</t>
    </r>
    <r>
      <rPr>
        <sz val="7"/>
        <rFont val="Times New Roman"/>
        <family val="1"/>
      </rPr>
      <t xml:space="preserve">       </t>
    </r>
    <r>
      <rPr>
        <sz val="11"/>
        <rFont val="Times New Roman"/>
        <family val="1"/>
      </rPr>
      <t>Tiền chi trả vốn góp cho các chủ sở hữu, mua lại cổ phiếu của doanh nghiệp đã phát hành</t>
    </r>
  </si>
  <si>
    <r>
      <t>2.</t>
    </r>
    <r>
      <rPr>
        <sz val="7"/>
        <rFont val="Times New Roman"/>
        <family val="1"/>
      </rPr>
      <t xml:space="preserve">       </t>
    </r>
    <r>
      <rPr>
        <sz val="11"/>
        <rFont val="Times New Roman"/>
        <family val="1"/>
      </rPr>
      <t>Tiền vay ngắn hạn, dài hạn nhận được</t>
    </r>
  </si>
  <si>
    <r>
      <t>3.</t>
    </r>
    <r>
      <rPr>
        <sz val="7"/>
        <rFont val="Times New Roman"/>
        <family val="1"/>
      </rPr>
      <t xml:space="preserve">       </t>
    </r>
    <r>
      <rPr>
        <sz val="11"/>
        <rFont val="Times New Roman"/>
        <family val="1"/>
      </rPr>
      <t>Tiền chi trả nợ gốc vay</t>
    </r>
  </si>
  <si>
    <r>
      <t>4.</t>
    </r>
    <r>
      <rPr>
        <sz val="7"/>
        <rFont val="Times New Roman"/>
        <family val="1"/>
      </rPr>
      <t xml:space="preserve">       </t>
    </r>
    <r>
      <rPr>
        <sz val="11"/>
        <rFont val="Times New Roman"/>
        <family val="1"/>
      </rPr>
      <t xml:space="preserve">Cổ tức, lợi nhuận đã trả cho chủ sở hữu </t>
    </r>
  </si>
  <si>
    <t>du</t>
  </si>
  <si>
    <t>1281</t>
  </si>
  <si>
    <t>1311</t>
  </si>
  <si>
    <t>1388</t>
  </si>
  <si>
    <t>3335</t>
  </si>
  <si>
    <t>3383</t>
  </si>
  <si>
    <t>3384</t>
  </si>
  <si>
    <t>5156</t>
  </si>
  <si>
    <t>5157</t>
  </si>
  <si>
    <t>5158</t>
  </si>
  <si>
    <t>6278</t>
  </si>
  <si>
    <t>6421</t>
  </si>
  <si>
    <t>1132</t>
  </si>
  <si>
    <t>1331</t>
  </si>
  <si>
    <t>3311</t>
  </si>
  <si>
    <t>3312</t>
  </si>
  <si>
    <t>3314</t>
  </si>
  <si>
    <t>3331</t>
  </si>
  <si>
    <t>3333</t>
  </si>
  <si>
    <t>3334</t>
  </si>
  <si>
    <t>3338</t>
  </si>
  <si>
    <t>3341</t>
  </si>
  <si>
    <t>3388</t>
  </si>
  <si>
    <t>3531</t>
  </si>
  <si>
    <t>6271</t>
  </si>
  <si>
    <t>6277</t>
  </si>
  <si>
    <t>6356</t>
  </si>
  <si>
    <t>6357</t>
  </si>
  <si>
    <t>6358</t>
  </si>
  <si>
    <t>6417</t>
  </si>
  <si>
    <t>6418</t>
  </si>
  <si>
    <t>6427</t>
  </si>
  <si>
    <t>6428</t>
  </si>
  <si>
    <t>1. Lợi nhuận trước thuế</t>
  </si>
  <si>
    <t xml:space="preserve">2. Điều chỉnh các khoản </t>
  </si>
  <si>
    <t>-  Các khoản dự phòng</t>
  </si>
  <si>
    <t>-  Lãi, lỗ từ hoạt động đầu tư</t>
  </si>
  <si>
    <t>-  Chi phí lãi vay</t>
  </si>
  <si>
    <t>3. Lợi nhuận (lỗ) từ hoạt động kinh doanh trước những thay đổi vốn lưu động</t>
  </si>
  <si>
    <t>08</t>
  </si>
  <si>
    <t>-  Tăng, giảm các khoản phải thu</t>
  </si>
  <si>
    <t>09</t>
  </si>
  <si>
    <t>-  Tăng, giảm hàng tồn kho</t>
  </si>
  <si>
    <t>-  Tăng, giảm chi phí trả trước</t>
  </si>
  <si>
    <t>-  Tiền lãi vay đã trả</t>
  </si>
  <si>
    <t xml:space="preserve">-  Thuế thu nhập doanh nghiệp đã nộp </t>
  </si>
  <si>
    <t>-  Tiền thu khác từ hoạt động kinh doanh</t>
  </si>
  <si>
    <t>-  Tiền chi khác từ hoạt động kinh doanh</t>
  </si>
  <si>
    <t>II. Lưu chuyển tiền từ hoạt động đầu tư</t>
  </si>
  <si>
    <t>1. Tiền chi để mua sắm, xây dựng TSCĐ và các TSDH khác</t>
  </si>
  <si>
    <t>2. Tiền thu từ thanh lý, nhượng bán TSCĐ và các TSDH khác</t>
  </si>
  <si>
    <t>3. Tiền chi cho vay, mua các công cụ nợ của đơn vị khác</t>
  </si>
  <si>
    <t xml:space="preserve">4. Tiền thu hồi cho vay, bán lại các công cụ nợ của đơn vị khác </t>
  </si>
  <si>
    <t>5. Tiền chi đầu tư góp vốn vào đơn vị khác</t>
  </si>
  <si>
    <t>6. Tiền thu hồi đầu tư góp vốn vào đơn vị khác</t>
  </si>
  <si>
    <t>III. Lưu chuyển tiền từ hoạt động tài chính</t>
  </si>
  <si>
    <t>Lưu chuyển tiền thuần từ hoạt động tài chính</t>
  </si>
  <si>
    <t xml:space="preserve">Lưu chuyển tiền thuần trong kỳ </t>
  </si>
  <si>
    <t xml:space="preserve">Tiền và tương đương tiền cuối kỳ </t>
  </si>
  <si>
    <t>Thuế TNDN đã nộp</t>
  </si>
  <si>
    <t>01/01/2015</t>
  </si>
  <si>
    <t>Công ty cổ phần Tập đoàn Container Việt Nam (VSC)</t>
  </si>
  <si>
    <t>Cước vận chuyển hàng</t>
  </si>
  <si>
    <t xml:space="preserve">               Cộng</t>
  </si>
  <si>
    <t>b.</t>
  </si>
  <si>
    <r>
      <t>Giá trị hợp lý của các chứng khoán niêm yết được xác định trên cơ sở giá giao dịch trên thị trường chứng khoán. Đối với các chứng khoán chưa niêm yết thì giá trị hợp lý được xác định trên cơ sở giá giao dịch bình quân trên thị trường giao dịch của các công ty đại chúng chưa niêm yết (UpCoM) đối với các công ty đã đăng ký giao dịch trên thị trường giao dịch của các công ty đại chúng chưa niêm yết, hoặc giá trung bình trên cơ sở giá giao dịch được cung cấp tối thiểu bởi ba công ty chứng khoán tại thời điểm</t>
    </r>
    <r>
      <rPr>
        <sz val="11"/>
        <color indexed="10"/>
        <rFont val="Times New Roman"/>
        <family val="1"/>
        <charset val="163"/>
      </rPr>
      <t xml:space="preserve"> </t>
    </r>
    <r>
      <rPr>
        <sz val="11"/>
        <rFont val="Times New Roman"/>
        <family val="1"/>
      </rPr>
      <t>30/06/2015</t>
    </r>
    <r>
      <rPr>
        <sz val="11"/>
        <color indexed="10"/>
        <rFont val="Times New Roman"/>
        <family val="1"/>
        <charset val="163"/>
      </rPr>
      <t xml:space="preserve"> </t>
    </r>
    <r>
      <rPr>
        <sz val="11"/>
        <rFont val="Times New Roman"/>
        <family val="1"/>
      </rPr>
      <t>đối với các công ty chưa đăng ký giao dịch trên thị trường giao dịch của các công ty đại chúng. Các chứng khoán không có giá tham khảo từ các nguồn được đánh giá giá trị hợp lý theo các mô hình định giá khác.</t>
    </r>
  </si>
  <si>
    <t>II. Đầu tư tài chính ngắn hạn</t>
  </si>
  <si>
    <t>1. Chứng khoán kinh doanh</t>
  </si>
  <si>
    <t>2. Dự phòng giảm giá chứng khoán kinh doanh</t>
  </si>
  <si>
    <t>1. Phải thu ngắn hạn của khách hàng</t>
  </si>
  <si>
    <t>2. Trả trước cho người bán ngắn hạn</t>
  </si>
  <si>
    <t>4. Giao dịch mua bán lại trái phiếu Chính phủ</t>
  </si>
  <si>
    <t>2. Trả trước cho người bán dài hạn</t>
  </si>
  <si>
    <t>3. Vốn kinh doanh ở đơn vị trực thuộc</t>
  </si>
  <si>
    <t>4. Phải thu nội bộ dài hạn</t>
  </si>
  <si>
    <t>5. Phải thu về cho vay dài hạn</t>
  </si>
  <si>
    <t>7.Dự phòng phải thu dài hạn khó đòi</t>
  </si>
  <si>
    <t>1. Chi phí sản xuất kinh doanh dở dang dài hạn</t>
  </si>
  <si>
    <t>V. Các khoản đầu tư tài chính dài hạn</t>
  </si>
  <si>
    <t>2. Đầu tư vào công ty liên kết, liên doanh</t>
  </si>
  <si>
    <t xml:space="preserve">5. Đầu tư nắm giữ đến ngày đáo hạn </t>
  </si>
  <si>
    <t>3. Thiết bị, vật tư, phụ tùng thay thế dài hạn</t>
  </si>
  <si>
    <t>310</t>
  </si>
  <si>
    <t>1. Phải trả người bán ngắn hạn</t>
  </si>
  <si>
    <t>311</t>
  </si>
  <si>
    <t>2. Người mua trả tiền trước ngắn hạn</t>
  </si>
  <si>
    <t>312</t>
  </si>
  <si>
    <t>3. Thuế và các khoản phải nộp Nhà nước</t>
  </si>
  <si>
    <t>313</t>
  </si>
  <si>
    <t>4. Phải trả người lao động</t>
  </si>
  <si>
    <t>314</t>
  </si>
  <si>
    <t>5. Chi phí phải trả ngắn hạn</t>
  </si>
  <si>
    <t>315</t>
  </si>
  <si>
    <t>6. Phải trả nội bộ ngắn hạn</t>
  </si>
  <si>
    <t>316</t>
  </si>
  <si>
    <t>7. Phải trả theo tiến độ kế hoạch hợp đồng xây dựng</t>
  </si>
  <si>
    <t>317</t>
  </si>
  <si>
    <t>8. Doanh thu chưa thực hiện ngắn hạn</t>
  </si>
  <si>
    <t>318</t>
  </si>
  <si>
    <t>319</t>
  </si>
  <si>
    <t>320</t>
  </si>
  <si>
    <t>11. Dự phòng phải trả ngắn hạn</t>
  </si>
  <si>
    <t>13. Quỹ bình ổn giá</t>
  </si>
  <si>
    <t>14. Giao dịch mua bán lại trái phiếu Chính phủ</t>
  </si>
  <si>
    <t>1. Phải trả người bán dài hạn</t>
  </si>
  <si>
    <t>331</t>
  </si>
  <si>
    <t>2. Người mua trả tiền trước dài hạn</t>
  </si>
  <si>
    <t>3. Chi phí phải trả dài hạn</t>
  </si>
  <si>
    <t>4. Phải trả nội bộ về vốn kinh doanh</t>
  </si>
  <si>
    <t>5. Phải trả nội bộ dài hạn</t>
  </si>
  <si>
    <t>6. Doanh thu chưa thực hiện dài hạn</t>
  </si>
  <si>
    <t>1. Phải trả dài hạn khác</t>
  </si>
  <si>
    <t>10.Cổ phiếu ưu đãi</t>
  </si>
  <si>
    <t>12.Dự phòng phải trả dài hạn</t>
  </si>
  <si>
    <t>13.Quỹ phát triển khoa học và công nghệ</t>
  </si>
  <si>
    <t>410</t>
  </si>
  <si>
    <t>1. Vốn góp của chủ sỡ hữu</t>
  </si>
  <si>
    <t>411</t>
  </si>
  <si>
    <t xml:space="preserve">  - Cổ phiếu phổ thông có quyền biểu quyết</t>
  </si>
  <si>
    <t>411a</t>
  </si>
  <si>
    <t xml:space="preserve">  - Cổ phiếu ưu đãi</t>
  </si>
  <si>
    <t>411b</t>
  </si>
  <si>
    <t>412</t>
  </si>
  <si>
    <t>3. Quyền chọn chuyển đổi trái phiếu</t>
  </si>
  <si>
    <t>413</t>
  </si>
  <si>
    <t>4. Vốn khác của chủ sở hữu</t>
  </si>
  <si>
    <t>414</t>
  </si>
  <si>
    <t>415</t>
  </si>
  <si>
    <t>6. Chênh lệch đánh giá lại tài sản</t>
  </si>
  <si>
    <t>416</t>
  </si>
  <si>
    <t>417</t>
  </si>
  <si>
    <t>418</t>
  </si>
  <si>
    <t>9. Quỹ hỗ trợ sắp xếp doanh nghiệp</t>
  </si>
  <si>
    <t>10.Quỹ khác thuộc vốn chủ sỡ hữu</t>
  </si>
  <si>
    <t xml:space="preserve">  - LNST chưa phân phối lũy kế đến cuối kỳ trước</t>
  </si>
  <si>
    <t>421a</t>
  </si>
  <si>
    <t xml:space="preserve">  - LNST chưa phân phối kỳ này</t>
  </si>
  <si>
    <t>421b</t>
  </si>
  <si>
    <t>19. Lãi suy giảm trên cổ phiếu</t>
  </si>
  <si>
    <t>-  Khấu hao TSCĐ và BĐSĐT</t>
  </si>
  <si>
    <t>- Tăng giảm chứng khoáng kinh doanh</t>
  </si>
  <si>
    <t xml:space="preserve">5. Tiền trả nợ gốc thuê tài chính </t>
  </si>
  <si>
    <t>Giá gốc</t>
  </si>
  <si>
    <t>Dự phòng</t>
  </si>
  <si>
    <t>a)</t>
  </si>
  <si>
    <t>Chứng khoán kinh doanh</t>
  </si>
  <si>
    <t>-</t>
  </si>
  <si>
    <t>Tổng giá trị cổ phiếu</t>
  </si>
  <si>
    <t>Tổng giá trị trái phiếu</t>
  </si>
  <si>
    <t>Các khoản đầu tư khác</t>
  </si>
  <si>
    <t>Lý do thay đổi với từng khoản đầu tư/loại cổ phiếu, trái phiếu:</t>
  </si>
  <si>
    <t>+ Về số lượng</t>
  </si>
  <si>
    <t>+ Về giá trị</t>
  </si>
  <si>
    <t>Đầu tư nắm giữ đến ngày đáo hạn</t>
  </si>
  <si>
    <t>Ngắn hạn</t>
  </si>
  <si>
    <t>Tiền gửi có kỳ hạn</t>
  </si>
  <si>
    <t>Trái phiếu</t>
  </si>
  <si>
    <t>Dài hạn</t>
  </si>
  <si>
    <t>c)</t>
  </si>
  <si>
    <t>Phải thu của khách hàng dài hạn</t>
  </si>
  <si>
    <t>Phải thu khách hàng là các bên liên quan</t>
  </si>
  <si>
    <t>Tài sản dở dang dài hạn</t>
  </si>
  <si>
    <t>Chi phí sản xuất, kinh doanh dở dang dài hạn</t>
  </si>
  <si>
    <t>Xây dựng cơ bản dở dang</t>
  </si>
  <si>
    <t>Mua sắm</t>
  </si>
  <si>
    <t>Xây dựng cơ bản</t>
  </si>
  <si>
    <t>Sửa chữa</t>
  </si>
  <si>
    <t>(Chi tiết cho các công trình chiếm từ 10% trên tổng giá trị XDCB)</t>
  </si>
  <si>
    <t>4. Tài sản ngắn hạn khác</t>
  </si>
  <si>
    <t>3. Phải thu về cho vay ngắn hạn</t>
  </si>
  <si>
    <t>1. Vay và nợ thuê tài chính dài hạn</t>
  </si>
  <si>
    <t>2. Trái phiếu chuyển đổi</t>
  </si>
  <si>
    <t xml:space="preserve">3. Cổ phiếu quỹ </t>
  </si>
  <si>
    <t>4. Chênh lệch tỷ giá hối đoái</t>
  </si>
  <si>
    <t>1. Đầu tư góp vốn vào đơn vị khác</t>
  </si>
  <si>
    <t xml:space="preserve">2. Dự phòng đầu tư tài chính dài hạn </t>
  </si>
  <si>
    <t>6. Phải trả ngắn hạn khác</t>
  </si>
  <si>
    <t>7. Vay và nợ thuê tài chính ngắn hạn</t>
  </si>
  <si>
    <t>8. Quỹ khen thưởng, phúc lợi</t>
  </si>
  <si>
    <t>4. Quỹ đầu tư phát triển</t>
  </si>
  <si>
    <t>5. Lợi nhuận sau thuế chưa phân phối</t>
  </si>
  <si>
    <t>Giá trị ghi sổ</t>
  </si>
  <si>
    <t>Phải thu ngắn hạn của khách hàng</t>
  </si>
  <si>
    <t>Các khoản phải thu khách hàng khác</t>
  </si>
  <si>
    <t>5. Tài sản thiếu chờ xử lý</t>
  </si>
  <si>
    <t>V.5</t>
  </si>
  <si>
    <t>Giá trị lập DP</t>
  </si>
  <si>
    <t>Hàng mua đang đi đường</t>
  </si>
  <si>
    <t>V.10</t>
  </si>
  <si>
    <t>Chi phí trả trước dài hạn</t>
  </si>
  <si>
    <t>Công cụ, dụng cụ chờ phân bổ</t>
  </si>
  <si>
    <t>V.12</t>
  </si>
  <si>
    <t>V.17</t>
  </si>
  <si>
    <t>V.18</t>
  </si>
  <si>
    <t>Giá trị</t>
  </si>
  <si>
    <t>Số có khả năng
trả nợ</t>
  </si>
  <si>
    <t>Số đã nộp</t>
  </si>
  <si>
    <t>Số phải nộp</t>
  </si>
  <si>
    <t>Thuế xuất, nhập khẩu</t>
  </si>
  <si>
    <t>Thuế TNDN</t>
  </si>
  <si>
    <t>Chi phí phải trả ngắn hạn</t>
  </si>
  <si>
    <t>Vay ngắn hạn</t>
  </si>
  <si>
    <t>Trong năm</t>
  </si>
  <si>
    <t>Tăng</t>
  </si>
  <si>
    <t>Giảm</t>
  </si>
  <si>
    <t>Vay dài hạn</t>
  </si>
  <si>
    <t xml:space="preserve">Vay và nợ thuê tài chính </t>
  </si>
  <si>
    <t>17.</t>
  </si>
  <si>
    <t>Số dư đầu năm nay</t>
  </si>
  <si>
    <t>Doanh thu bán hàng hóa</t>
  </si>
  <si>
    <t>Doanh thu cung cấp dịch vụ</t>
  </si>
  <si>
    <t>Doanh thu thuần cung cấp dịch vụ</t>
  </si>
  <si>
    <t>+ Thù lao HDQT BKS</t>
  </si>
  <si>
    <t xml:space="preserve">Cổ phiếu qũy </t>
  </si>
  <si>
    <t>Chi phí bán hàng</t>
  </si>
  <si>
    <t>Chi phí xăng dầu vận chuyển</t>
  </si>
  <si>
    <t>Các khoản chi phí khác</t>
  </si>
  <si>
    <t>10.</t>
  </si>
  <si>
    <t>Chi phí quản lý doanh nghiệp</t>
  </si>
  <si>
    <t>Chi phí nhân viên</t>
  </si>
  <si>
    <t>Chi phí vật liệu quản lý</t>
  </si>
  <si>
    <t>Chi phí khấu hao</t>
  </si>
  <si>
    <t>Chi phí trợ cấp thôi việc</t>
  </si>
  <si>
    <t>Các khoản mục ngoài bảng cân đối kế toán</t>
  </si>
  <si>
    <t>Ngoại tệ các loại</t>
  </si>
  <si>
    <t>Tài sản thuê ngoài</t>
  </si>
  <si>
    <t>Tài sản nhận giữa hộ</t>
  </si>
  <si>
    <t>Nợ khó đòi đã xử lý</t>
  </si>
  <si>
    <t>- USD</t>
  </si>
  <si>
    <t>Các khoản đầu tư nắm giữ đến ngày đáo hạn</t>
  </si>
  <si>
    <t>1. Phải thu dài hạn khác</t>
  </si>
  <si>
    <t>Số liệu đầu năm trên bảng cân đối kế toán đã được trình bày lại theo Thông tư số 200/2014/TT/BTC ngày 22/12/2014 của Bộ tài chính về việc hướng dẫn chế độ kế toán doanh nghiệp như sau:</t>
  </si>
  <si>
    <t>Bảng cân đối kế toán</t>
  </si>
  <si>
    <t>Số liệu tại ngày 31/12/2014</t>
  </si>
  <si>
    <t>(Trình bày lại)</t>
  </si>
  <si>
    <t>Chênh lệch</t>
  </si>
  <si>
    <t>- Phải thu ngắn hạn khác</t>
  </si>
  <si>
    <t>- Tài sản ngắn hạn khác</t>
  </si>
  <si>
    <r>
      <t xml:space="preserve">Thông tin về </t>
    </r>
    <r>
      <rPr>
        <b/>
        <sz val="11"/>
        <rFont val="Times New Roman"/>
        <family val="1"/>
      </rPr>
      <t>hoạt</t>
    </r>
    <r>
      <rPr>
        <b/>
        <sz val="11"/>
        <color indexed="8"/>
        <rFont val="Times New Roman"/>
        <family val="1"/>
      </rPr>
      <t xml:space="preserve"> động liên tục</t>
    </r>
  </si>
  <si>
    <t>- Phải thu dài hạn khác</t>
  </si>
  <si>
    <t>- Trái phiếu chuyển đổi</t>
  </si>
  <si>
    <t>Số liệu tại ngày 01/01/2015</t>
  </si>
  <si>
    <t>- Đầu tư góp vốn vào đơn vị khác</t>
  </si>
  <si>
    <t>- Vay và nợ thuê tài chính dài hạn</t>
  </si>
  <si>
    <t>Các khoản tương đương tiền</t>
  </si>
  <si>
    <t>1131</t>
  </si>
  <si>
    <t>1312</t>
  </si>
  <si>
    <t>1411</t>
  </si>
  <si>
    <t>2421</t>
  </si>
  <si>
    <t>3313</t>
  </si>
  <si>
    <t>3337</t>
  </si>
  <si>
    <t>3339</t>
  </si>
  <si>
    <t>3351</t>
  </si>
  <si>
    <t>3386</t>
  </si>
  <si>
    <t>3411</t>
  </si>
  <si>
    <t>3431</t>
  </si>
  <si>
    <t>4131</t>
  </si>
  <si>
    <t>419</t>
  </si>
  <si>
    <t>6221</t>
  </si>
  <si>
    <t>6411</t>
  </si>
  <si>
    <t>thu</t>
  </si>
  <si>
    <t>chi</t>
  </si>
  <si>
    <t>c/l</t>
  </si>
  <si>
    <t>In lúc :11:00,7/20/2015</t>
  </si>
  <si>
    <t xml:space="preserve">Sæ C¸I TæNG HîP </t>
  </si>
  <si>
    <t>6 tháng đầu năm</t>
  </si>
  <si>
    <t>111, 112</t>
  </si>
  <si>
    <t>TK ®èi øng</t>
  </si>
  <si>
    <t>Diễn Giải</t>
  </si>
  <si>
    <t>Ph¸t sinh nî</t>
  </si>
  <si>
    <t>Ph¸t sinh cã</t>
  </si>
  <si>
    <t>Tiền Việt Nam</t>
  </si>
  <si>
    <t>13111</t>
  </si>
  <si>
    <t>PhảI thu khách hàng trong nước_Cty</t>
  </si>
  <si>
    <t>13311</t>
  </si>
  <si>
    <t>Thuế GTGT được khấu trừ của HHDV_Cty</t>
  </si>
  <si>
    <t>Tạm ứng_Cty</t>
  </si>
  <si>
    <t>33111</t>
  </si>
  <si>
    <t>Phải trả cho người bán  trong nước_Cty</t>
  </si>
  <si>
    <t>333511</t>
  </si>
  <si>
    <t>Thuế thu nhập cá nhân -(CBCNV)_Cty</t>
  </si>
  <si>
    <t>333521</t>
  </si>
  <si>
    <t>Thuế thu nhập cá nhân -khấu trừ 10%_Cty</t>
  </si>
  <si>
    <t>333541</t>
  </si>
  <si>
    <t>Thuế thu nhập cá nhân -khấu trừ 5%_Cty</t>
  </si>
  <si>
    <t>33411</t>
  </si>
  <si>
    <t>Phải trả công nhân viên_Cty</t>
  </si>
  <si>
    <t>33412</t>
  </si>
  <si>
    <t>Phải trả công nhân viên_CNBN</t>
  </si>
  <si>
    <t>33881</t>
  </si>
  <si>
    <t>Phải trả, phảI nộp khác_Cty</t>
  </si>
  <si>
    <t>35311</t>
  </si>
  <si>
    <t>Quỹ khen thưởng_Cty</t>
  </si>
  <si>
    <t>62211</t>
  </si>
  <si>
    <t>Chi phí nhân công trực tiếp_Cty</t>
  </si>
  <si>
    <t>62711</t>
  </si>
  <si>
    <t>Chi phí nhân viên phân x­ưởng_Cty</t>
  </si>
  <si>
    <t>62771</t>
  </si>
  <si>
    <t>Chi phí dich vụ mua ngoài_Cty</t>
  </si>
  <si>
    <t>62781</t>
  </si>
  <si>
    <t>Chi phí bằng tiền khác_Cty</t>
  </si>
  <si>
    <t>64111</t>
  </si>
  <si>
    <t>Chi phí nhân viên_Cty</t>
  </si>
  <si>
    <t>64171</t>
  </si>
  <si>
    <t>Chi phí dịch vụ mua ngoài_Cty</t>
  </si>
  <si>
    <t>64181</t>
  </si>
  <si>
    <t>64211</t>
  </si>
  <si>
    <t>Chi phí nhân viên quản lý_Cty</t>
  </si>
  <si>
    <t>64271</t>
  </si>
  <si>
    <t>64272</t>
  </si>
  <si>
    <t>Chi phí dịch vụ mua ngoài_CNBN</t>
  </si>
  <si>
    <t>64281</t>
  </si>
  <si>
    <t>Chi phí khác_Cty</t>
  </si>
  <si>
    <t>Ngoại tệ</t>
  </si>
  <si>
    <t>12811</t>
  </si>
  <si>
    <t>Tiền gửi có kỳ hạn_Ngắn hạn</t>
  </si>
  <si>
    <t>13121</t>
  </si>
  <si>
    <t>PhảI thu khách hàng nước ngoài_Cty</t>
  </si>
  <si>
    <t>24214</t>
  </si>
  <si>
    <t>Chi phí trả trước-Ngắn hạn_Khác_CNBN</t>
  </si>
  <si>
    <t>33112</t>
  </si>
  <si>
    <t>Phải trả cho người bán  trong nước_CNBN</t>
  </si>
  <si>
    <t>33121</t>
  </si>
  <si>
    <t>PhảI trả cho người bán  nước ngoài_Cty</t>
  </si>
  <si>
    <t>33131</t>
  </si>
  <si>
    <t>PhảI trả cho người bán - (chi phí gia công_Cty)</t>
  </si>
  <si>
    <t>33141</t>
  </si>
  <si>
    <t>Phải trả cho người bán - xây dựng cơ bản _Cty</t>
  </si>
  <si>
    <t>333111</t>
  </si>
  <si>
    <t>Thuế GTGT đầu ra_Cty</t>
  </si>
  <si>
    <t>333112</t>
  </si>
  <si>
    <t>Thuế GTGT đầu ra_CNBN</t>
  </si>
  <si>
    <t>33312</t>
  </si>
  <si>
    <t>Thuế GTGT hàng nhập khẩu</t>
  </si>
  <si>
    <t>333311</t>
  </si>
  <si>
    <t>Thuế nhập khẩu_Cty</t>
  </si>
  <si>
    <t>33341</t>
  </si>
  <si>
    <t>Thuế thu nhập doanh nghiệp_Cty</t>
  </si>
  <si>
    <t>33342</t>
  </si>
  <si>
    <t>Thuế thu nhập doanh nghiệp_CNBN</t>
  </si>
  <si>
    <t>33371</t>
  </si>
  <si>
    <t>Thuế nhà đất, tiền thuê đất_Cty</t>
  </si>
  <si>
    <t>333811</t>
  </si>
  <si>
    <t>Thuế bảo vệ môi trường_Cty</t>
  </si>
  <si>
    <t>333831</t>
  </si>
  <si>
    <t>Thuế nhà thầu_CTy</t>
  </si>
  <si>
    <t>333841</t>
  </si>
  <si>
    <t>Thuế môn bài_Cty</t>
  </si>
  <si>
    <t>333842</t>
  </si>
  <si>
    <t>Thuế môn bài_CNBN</t>
  </si>
  <si>
    <t>33391</t>
  </si>
  <si>
    <t>Phí, lệ phí các khoản phảI nộp khác_Cty</t>
  </si>
  <si>
    <t>Chi phí phải trả_Cty</t>
  </si>
  <si>
    <t>33831</t>
  </si>
  <si>
    <t>Bảo hiểm xã hội_cty</t>
  </si>
  <si>
    <t>33841</t>
  </si>
  <si>
    <t>Bảo hiểm y tế_Cty</t>
  </si>
  <si>
    <t>33861</t>
  </si>
  <si>
    <t>Bảo hiểm thất nghiệp_Cty</t>
  </si>
  <si>
    <t>34311</t>
  </si>
  <si>
    <t>Trái phiếu thường-Mệnh giá</t>
  </si>
  <si>
    <t>41311</t>
  </si>
  <si>
    <t>Chênh lệch tỷ giá do đánh giá lại các khoản mục tiền tệ có gốc ngoại tệ_Cty</t>
  </si>
  <si>
    <t>Cổ phiếu quỹ</t>
  </si>
  <si>
    <t>Doanh thu hoạt động tài chính_lãi chênh lệch tỷ giá</t>
  </si>
  <si>
    <t>Doanh thu hoạt động tài chính_lãi tiền gửi ngân hàng</t>
  </si>
  <si>
    <t>Doanh thu hoạt động tài chính_hoạt động khác</t>
  </si>
  <si>
    <t>62212</t>
  </si>
  <si>
    <t>Chi phí nhân công trực tiếp_CNBN</t>
  </si>
  <si>
    <t>62712</t>
  </si>
  <si>
    <t>Chi phí nhân viên phân xưởng_CNBN</t>
  </si>
  <si>
    <t>62772</t>
  </si>
  <si>
    <t>Chi phí dich vụ mua ngoài_CNBN</t>
  </si>
  <si>
    <t>Chi phí tài chính_lỗ chênh lệch tỷ giá</t>
  </si>
  <si>
    <t>Chi phí tài chính_lãI vay</t>
  </si>
  <si>
    <t>Chi phí tài chính_Hoạt động khác</t>
  </si>
  <si>
    <t>64172</t>
  </si>
  <si>
    <t>64282</t>
  </si>
  <si>
    <t>Chi phí khác_CNBN</t>
  </si>
  <si>
    <t>Tài khoản: 111 : Tiền mặt+ 112</t>
  </si>
  <si>
    <t>Grand Total</t>
  </si>
  <si>
    <t>Sum of Ph¸t sinh nî</t>
  </si>
  <si>
    <t>Data</t>
  </si>
  <si>
    <t>Sum of Ph¸t sinh cã</t>
  </si>
  <si>
    <t>Tài khoản: 3334 : Thuế thu nhập doanh nghiệp</t>
  </si>
  <si>
    <t>Đầu kỳ có: 1.414.719.165</t>
  </si>
  <si>
    <t>11211</t>
  </si>
  <si>
    <t>Tiền Việt Nam_Cty</t>
  </si>
  <si>
    <t>4141</t>
  </si>
  <si>
    <t>Quỹ đầu tư phát triển_Cty</t>
  </si>
  <si>
    <t>8211</t>
  </si>
  <si>
    <t>Chi phí thuế TNDN_hiện hành</t>
  </si>
  <si>
    <t>Tài khoản: 334 : PhảI trả người lao động</t>
  </si>
  <si>
    <t>Đầu kỳ có: 12.618.545.147</t>
  </si>
  <si>
    <t>11111</t>
  </si>
  <si>
    <t>33821</t>
  </si>
  <si>
    <t>Kinh phí công đoàn_Cty</t>
  </si>
  <si>
    <t>33842</t>
  </si>
  <si>
    <t>Bảo hiểm y tế_CNBN</t>
  </si>
  <si>
    <t xml:space="preserve">  Cuối kỳ có:   20.451.012.697</t>
  </si>
  <si>
    <t>Tài khoản: 341 : Vay và nợ thuê tài chính</t>
  </si>
  <si>
    <t>Đầu kỳ có: 11.500.000.000</t>
  </si>
  <si>
    <t>3111</t>
  </si>
  <si>
    <t>Vay ngắn hạn_Cty</t>
  </si>
  <si>
    <t>3412</t>
  </si>
  <si>
    <t xml:space="preserve">  Cuối kỳ có:   389.462.820.401</t>
  </si>
  <si>
    <t>Tổng hợp TK 111 và 112</t>
  </si>
  <si>
    <t>Tài khoản: 113 : Tiền đang chuyển</t>
  </si>
  <si>
    <t>11221</t>
  </si>
  <si>
    <t>Ngoại tệ_Cty</t>
  </si>
  <si>
    <t>33122</t>
  </si>
  <si>
    <t>PhảI trả cho người bán  nước ngoài_CNBN</t>
  </si>
  <si>
    <t>Giá trị hàng tồn kho ứ đọng, kém, mất phẩm chất không có khả năng tiêu thụ tại thời điểm cuối kỳ:</t>
  </si>
  <si>
    <t xml:space="preserve">C. NỢ PHẢI TRẢ </t>
  </si>
  <si>
    <t xml:space="preserve">D. VỐN CHỦ SỞ HỮU </t>
  </si>
  <si>
    <t>VI.9</t>
  </si>
  <si>
    <t>VI.10</t>
  </si>
  <si>
    <t>11. </t>
  </si>
  <si>
    <t>Phải trả người bán ngắn hạn</t>
  </si>
  <si>
    <t>Đầu tư tài chính ngắn hạn</t>
  </si>
  <si>
    <t>Phải trả ngắn hạn khác</t>
  </si>
  <si>
    <t xml:space="preserve">Dự phòng phải thu ngắn hạn khó đòi </t>
  </si>
  <si>
    <t>CÔNG TY CỔ PHẦN CẢNG RAU QUẢ</t>
  </si>
  <si>
    <t>1. Đầu tư nắm giữ đến ngày đáo hạn</t>
  </si>
  <si>
    <t>4. Phải thu ngắn hạn khác</t>
  </si>
  <si>
    <t xml:space="preserve">5. Dự phòng phải thu ngắn hạn khó đòi </t>
  </si>
  <si>
    <t>1. Thuế GTGT được khấu trừ</t>
  </si>
  <si>
    <t>1. Chi phí xây dựng cơ bản dở dang</t>
  </si>
  <si>
    <t>3. Tài sản dài hạn khác</t>
  </si>
  <si>
    <t>1.Thuế thu nhập hoãn lại phải trả</t>
  </si>
  <si>
    <t>6. Nguồn vốn đầu tư XDCB</t>
  </si>
  <si>
    <t>Công ty CP Thực Phẩm Việt Nam (VINAFOOD)</t>
  </si>
  <si>
    <t>Công ty TNHH GOTEC Việt Nam</t>
  </si>
  <si>
    <t>Công Ty Cổ Phần OTRAN Miền Nam</t>
  </si>
  <si>
    <t>Công Ty TNHH An Hạ Long An</t>
  </si>
  <si>
    <t>Công Ty TNHH Gạch Men Hoàng Gia</t>
  </si>
  <si>
    <t>Tạm ứng</t>
  </si>
  <si>
    <t>Thuế thu nhập cá nhân phải thu CBCNV</t>
  </si>
  <si>
    <t>Công ty Thực Phẩm Việt Nam Vinafood</t>
  </si>
  <si>
    <t>Văn phòng phẩm</t>
  </si>
  <si>
    <t>8.  </t>
  </si>
  <si>
    <t>Bất động sản ở Bình Dương</t>
  </si>
  <si>
    <t>Bất động sản ở Bà Rịa - Vũng Tàu</t>
  </si>
  <si>
    <t>Khu Thương mại Kim Thành Lào Cai</t>
  </si>
  <si>
    <t>Chi phí thuộc dự án kho Huyện Đội</t>
  </si>
  <si>
    <t xml:space="preserve"> - Chi phí xây dựng cơ bản dở dang</t>
  </si>
  <si>
    <t xml:space="preserve"> - Mua sắm tài sản cố định</t>
  </si>
  <si>
    <t>Máy biến thế 3 pha 320kva</t>
  </si>
  <si>
    <t>Công ty CP Vận tải Biển Vinafco</t>
  </si>
  <si>
    <t>Công ty CP Đầu tư và Phát triển Dịch vụ Dầu Khí</t>
  </si>
  <si>
    <t>Công ty TNHH Một Thành Viên Đỗ Tuấn</t>
  </si>
  <si>
    <t>Thuế nhập khẩu</t>
  </si>
  <si>
    <t>Thuế TNCN</t>
  </si>
  <si>
    <t>Tiền thuê đất</t>
  </si>
  <si>
    <t>Các loại thuế khác</t>
  </si>
  <si>
    <t>12. </t>
  </si>
  <si>
    <t xml:space="preserve">13.   </t>
  </si>
  <si>
    <t>Nhận ký quỹ, ký cược ngắn hạn</t>
  </si>
  <si>
    <t xml:space="preserve">14.  </t>
  </si>
  <si>
    <t xml:space="preserve">Vay Ngân hàng Công Thương - CN TP. HCM </t>
  </si>
  <si>
    <t>15.</t>
  </si>
  <si>
    <t xml:space="preserve">d) </t>
  </si>
  <si>
    <t xml:space="preserve">16. </t>
  </si>
  <si>
    <t>- EUR</t>
  </si>
  <si>
    <t>Lãi bán hàng trả chậm</t>
  </si>
  <si>
    <t>Lãi kinh doanh chứng khoán</t>
  </si>
  <si>
    <t>Lãi chênh lệch tỷ giá chưa thực hiện</t>
  </si>
  <si>
    <t>Hoàn nhập dự phòng giảm giá chứng khoán</t>
  </si>
  <si>
    <t>Chênh lệch tỷ giá chưa thực hiện</t>
  </si>
  <si>
    <t xml:space="preserve">Chia cổ tức </t>
  </si>
  <si>
    <t>+ Chi phí năm trước được khấu trừ năm nay</t>
  </si>
  <si>
    <t xml:space="preserve">Trong đó: </t>
  </si>
  <si>
    <t xml:space="preserve"> - Lợi nhuận từ HĐSX KD</t>
  </si>
  <si>
    <t xml:space="preserve"> - Lợi nhuận từ chuyển quyền sử sụng đất</t>
  </si>
  <si>
    <t>Doanh thu Bất động sản</t>
  </si>
  <si>
    <t>Giá vốn dịch vụ đã cung cấp</t>
  </si>
  <si>
    <t>Thuế TNDN hoãn lại năm trước đã thực hiện năm nay</t>
  </si>
  <si>
    <t>- Đầu tư nắm giữ đến ngày đáo hạn</t>
  </si>
  <si>
    <t>- Phải thu về cho vay ngắn hạn</t>
  </si>
  <si>
    <t>- Tài sản dài hạn khác</t>
  </si>
  <si>
    <t>- Các khoản điều chỉnh khác</t>
  </si>
  <si>
    <t>Ký cược, ký quỹ dài hạn</t>
  </si>
  <si>
    <t>Phải thu tiền thuê đất số 1 Nguyễn Văn Quỳ</t>
  </si>
  <si>
    <t>Thu thanh lý phế liệu và thu khác</t>
  </si>
  <si>
    <t>7.  </t>
  </si>
  <si>
    <t>Chi phí phạt vi phạm hành chính, phạt chậm nộp</t>
  </si>
  <si>
    <t>11.</t>
  </si>
  <si>
    <t>Bất động sản ở Bảo Lộc - Lâm Đồng</t>
  </si>
  <si>
    <t>- Chi phí bán hàng</t>
  </si>
  <si>
    <t>Chi phí nguyên vật liệu</t>
  </si>
  <si>
    <r>
      <t xml:space="preserve">Phải thu </t>
    </r>
    <r>
      <rPr>
        <b/>
        <sz val="11"/>
        <color indexed="10"/>
        <rFont val="Times New Roman"/>
        <family val="1"/>
      </rPr>
      <t>ngắn hạn</t>
    </r>
    <r>
      <rPr>
        <b/>
        <sz val="11"/>
        <rFont val="Times New Roman"/>
        <family val="1"/>
      </rPr>
      <t xml:space="preserve"> khác</t>
    </r>
  </si>
  <si>
    <t>bó ngắn hạn</t>
  </si>
  <si>
    <t>bỏ a</t>
  </si>
  <si>
    <t>bỏ b</t>
  </si>
  <si>
    <r>
      <t>Phải thu</t>
    </r>
    <r>
      <rPr>
        <sz val="11"/>
        <color indexed="10"/>
        <rFont val="Times New Roman"/>
        <family val="1"/>
      </rPr>
      <t xml:space="preserve"> tiền</t>
    </r>
    <r>
      <rPr>
        <sz val="11"/>
        <rFont val="Times New Roman"/>
        <family val="1"/>
      </rPr>
      <t xml:space="preserve"> lãi tiền gửi có kỳ hạn</t>
    </r>
  </si>
  <si>
    <t xml:space="preserve">8.  </t>
  </si>
  <si>
    <t>9.   </t>
  </si>
  <si>
    <r>
      <t xml:space="preserve">Phải thu </t>
    </r>
    <r>
      <rPr>
        <b/>
        <sz val="11"/>
        <rFont val="Times New Roman"/>
        <family val="1"/>
      </rPr>
      <t>khác</t>
    </r>
  </si>
  <si>
    <r>
      <t>Phải thu</t>
    </r>
    <r>
      <rPr>
        <sz val="11"/>
        <rFont val="Times New Roman"/>
        <family val="1"/>
      </rPr>
      <t xml:space="preserve"> lãi tiền gửi có kỳ hạn</t>
    </r>
  </si>
  <si>
    <t>Trích trước chi phí lãi vay</t>
  </si>
  <si>
    <t>Trích quỹ đầu tư phát triển</t>
  </si>
  <si>
    <t>Trích quỹ dự phòng tài chính</t>
  </si>
  <si>
    <t>Trích quỹ khen thưởng, phúc lợi</t>
  </si>
  <si>
    <t xml:space="preserve">+ Chênh lệch tỷ giá chưa thực hiện </t>
  </si>
  <si>
    <t xml:space="preserve">Giá vốn Bất động sản </t>
  </si>
  <si>
    <t>Thông tin về kết quả kinh doanh của bộ phận theo lĩnh vực kinh doanh của Công ty như sau:</t>
  </si>
  <si>
    <t>Thu nhập của thành viên Hội đồng Quản Trị, Ban Giám đốc, Ban kiểm soát như sau:</t>
  </si>
  <si>
    <t>(Phân loại lại)</t>
  </si>
  <si>
    <t>Các khoản phải trả người bán khác</t>
  </si>
  <si>
    <t xml:space="preserve">Lãi trong năm </t>
  </si>
  <si>
    <t>- Giá trị còn lại của TSCĐ hữu hình dùng để thế chấp, cầm cố đảm bảo các khoản vay trên là:</t>
  </si>
  <si>
    <t>- Nguyên giá của TSCĐ hữu hình đã dùng thế chấp, cầm cố đảm bảo các khoản vay là 17.530.195.433 đồng (Giá trị còn lại của TSCĐ đến ngày 30/06/2015: 609.010.315 đồng).</t>
  </si>
  <si>
    <t>Nguồn vốn đầu tư XDCB</t>
  </si>
  <si>
    <t>- Giá trị còn lại của TSCĐ hữu hình đã dùng thế chấp, cầm cố đảm bảo các khoản vay:</t>
  </si>
  <si>
    <t>Cho năm tài chính kết thúc ngày 31/12/2015</t>
  </si>
  <si>
    <t>Năm 2015</t>
  </si>
  <si>
    <t xml:space="preserve"> Năm nay </t>
  </si>
  <si>
    <t xml:space="preserve"> Năm trước </t>
  </si>
  <si>
    <t>Năm nay</t>
  </si>
  <si>
    <t>Năm trước</t>
  </si>
  <si>
    <t>Phạm Quỳnh Trâm</t>
  </si>
  <si>
    <t>Công ty cổ phần Nhật Việt</t>
  </si>
  <si>
    <t xml:space="preserve">Trích quỹ đầu tư phát triển </t>
  </si>
  <si>
    <t xml:space="preserve">Trích quỹ khen thưởng, phúc lợi </t>
  </si>
  <si>
    <t>Tăng trong năm</t>
  </si>
  <si>
    <t>+ Chênh lệch tỷ giá cuối kỳ</t>
  </si>
  <si>
    <t>Chi phí thuế thu nhập doanh nghiệp của các năm trước theo biên bản quyết toán thuế</t>
  </si>
  <si>
    <t>Các khoản cho vay</t>
  </si>
  <si>
    <t xml:space="preserve">Lãi chênh lệch tỷ giá </t>
  </si>
  <si>
    <t xml:space="preserve">Chênh lệch tỷ giá </t>
  </si>
  <si>
    <t>Số liệu so sánh là số liệu trên báo cáo tài chính cho năm tài chính kết thúc ngày 31 tháng 12 năm 2014 đã được Công ty TNHH Dịch vụ Tư vấn Tài chính Kế toán và Kiểm toán Nam Việt kiểm toán.</t>
  </si>
  <si>
    <t>Dự kiến trích quỹ KTPL từ LN sau thuế</t>
  </si>
  <si>
    <t>Số liệu năm trước được điều chỉnh hồ tố theo Quyết định truy thu tiền thuê đất số .............</t>
  </si>
  <si>
    <t>Số liệu tại ngày
 31/12/2014</t>
  </si>
  <si>
    <t>Số liệu tại ngày
 01/01/2015</t>
  </si>
  <si>
    <t>(Điều chỉnh hồi tố)</t>
  </si>
  <si>
    <t>Kết quả kinh doanh</t>
  </si>
  <si>
    <t>Thuế và các khoản phải nộp Nhà nước</t>
  </si>
  <si>
    <t xml:space="preserve"> Trong đó: </t>
  </si>
  <si>
    <t>Phân loại lại</t>
  </si>
  <si>
    <t>Điều chỉnh hồi tố</t>
  </si>
  <si>
    <t xml:space="preserve">- Giá vốn hàng bán </t>
  </si>
  <si>
    <t>Số liệu trên Báo cáo kết quả kinh doanh năm trước đã được phân loại lại để so sánh với số liệu của năm nay như sau:</t>
  </si>
  <si>
    <t>Số dư đầu năm</t>
  </si>
  <si>
    <t>Số tăng trong năm</t>
  </si>
  <si>
    <t>Số giảm trong năm</t>
  </si>
  <si>
    <t>Số dư cuối năm</t>
  </si>
  <si>
    <t>- Khấu hao trong năm</t>
  </si>
  <si>
    <t>Tại ngày đầu năm</t>
  </si>
  <si>
    <t>Tại ngày cuối năm</t>
  </si>
  <si>
    <t>Lãi trong năm</t>
  </si>
  <si>
    <t>Tại ngày 31 tháng 12 năm 2015</t>
  </si>
  <si>
    <t>IV. Tài sản dở dang dài hạn</t>
  </si>
  <si>
    <t>VI. Tài sản dài hạn khác</t>
  </si>
  <si>
    <t>2. Thuế và các khoản khác phải thu Nhà nước</t>
  </si>
  <si>
    <t>II. Nguồn kinh phí và quỹ khác</t>
  </si>
  <si>
    <t>- LNST chưa phân phối lũy kế đến cuối kỳ trước</t>
  </si>
  <si>
    <t>- LNST chưa phân phối kỳ này</t>
  </si>
  <si>
    <t>Số 1 Nguyễn Văn Quỳ, P. Phú Thuận, Quận 7, TP.HCM</t>
  </si>
  <si>
    <t>-  Lãi, lỗ chênh lệch tỷ giá hối đoái do đánh giá lại các 
   khoản mục tiền tệ có gốc ngoại tệ</t>
  </si>
  <si>
    <t>1. Tiền thu từ phát hành cổ phiếu, nhận vốn góp của CSH</t>
  </si>
  <si>
    <t>2. Tiền chi trả vốn góp cho các chủ sở hữu, mua lại cổ phiếu của doanh nghiệp phát hành</t>
  </si>
  <si>
    <t>3. Tiền thu từ đi vay</t>
  </si>
  <si>
    <t>4. Tiền trả nợ gốc vay</t>
  </si>
  <si>
    <t>5. Cổ tức, lợi nhuận đã trả cho chủ sở hữu</t>
  </si>
  <si>
    <t>7. Tiền thu lãi cho vay, cổ tức và lợi nhuận được chia</t>
  </si>
  <si>
    <t>- Mua trong năm</t>
  </si>
  <si>
    <t>Ngân hàng NMCP Ngoại Thương VN - CN TP. HCM</t>
  </si>
  <si>
    <t>Chi phí thuế TNDN tính trên TN chịu thuế năm hiện hành</t>
  </si>
  <si>
    <t>Các khoản điều chỉnh tăng (giảm) lợi nhuận kế toán để xác định lợi nhuận phân bổ cho cổ đông sở hữu CP phổ thông</t>
  </si>
  <si>
    <t>Công ty không có tài sản đảm bảo thế chấp cho đơn vị khác và nắm giữ tài sản đảm bảo của đơn vị khác vào ngày  31/12/2015.</t>
  </si>
  <si>
    <t>Công ty giám sát rủi ro thanh khoản bằng việc duy trì tỷ lệ tiền mặt và các khoản tương đương tiền ở mức mà Ban Giám đốc cho là đủ để hỗ trợ tài chính cho các hoạt động kinh doanh của Công ty và để giảm thiểu ảnh hưởng của những thay đổi các luồng tiền.</t>
  </si>
  <si>
    <t>Trong năm tài chính không có hoạt động hoặc sự kiện phát sinh nào có ảnh hưởng đáng kể đến khả năng hoạt động liên tục của Công ty. Vì vậy, Báo cáo tài chính của Công ty được lập trên cơ sở giả định Công ty sẽ hoạt động liên tục.</t>
  </si>
  <si>
    <t xml:space="preserve">-  Tăng, giảm các khoản phải trả </t>
  </si>
  <si>
    <t>Doanh thu thuần bán hàng và cung cấp dịch vụ</t>
  </si>
  <si>
    <t>Tiền gửi ngân hàng không kỳ hạn</t>
  </si>
  <si>
    <t>Hoạt động kinh doanh chủ yếu của Công ty là cung cấp dịch vụ cảng, kinh doanh xuất nhập khẩu và tiêu thụ nội địa. Do đó, công ty không trình bày báo cáo bộ phận.</t>
  </si>
  <si>
    <t xml:space="preserve"> </t>
  </si>
  <si>
    <t>Phải nộp</t>
  </si>
  <si>
    <t>Phải thu</t>
  </si>
  <si>
    <t xml:space="preserve">Trách nhiệm của Ban Giám đốc </t>
  </si>
  <si>
    <t>Trách nhiệm của Kiểm toán viên</t>
  </si>
  <si>
    <t>Cơ sở của ý kiến kiểm toán ngoại trừ</t>
  </si>
  <si>
    <t>Ý kiến Kiểm toán ngoại trừ</t>
  </si>
  <si>
    <t>Vấn đề khác</t>
  </si>
  <si>
    <t xml:space="preserve"> (Ban hành kèm theo Thông tư số 155/2015/TT-BTC ngày 06 tháng 10 năm 2015 của Bộ Tài chính hướng dẫn công bố thông tin trên thị trường chứng khoán)</t>
  </si>
  <si>
    <t>BÁO CÁO THƯỜNG NIÊN/ANNUAL REPORT</t>
  </si>
  <si>
    <t>Tên Công ty Công ty Cổ phần Cảng Rau Quả</t>
  </si>
  <si>
    <t xml:space="preserve">Năm báo cáo : 2015 </t>
  </si>
  <si>
    <t>I. Thông tin chung</t>
  </si>
  <si>
    <r>
      <t>1. </t>
    </r>
    <r>
      <rPr>
        <i/>
        <sz val="12"/>
        <color indexed="8"/>
        <rFont val="Times New Roman"/>
        <family val="1"/>
      </rPr>
      <t>Thông tin khái quát</t>
    </r>
  </si>
  <si>
    <r>
      <t>- Tên giao dịch</t>
    </r>
    <r>
      <rPr>
        <i/>
        <sz val="12"/>
        <color indexed="8"/>
        <rFont val="Times New Roman"/>
        <family val="1"/>
      </rPr>
      <t>:</t>
    </r>
    <r>
      <rPr>
        <b/>
        <i/>
        <sz val="12"/>
        <color indexed="8"/>
        <rFont val="Times New Roman"/>
        <family val="1"/>
      </rPr>
      <t>Công ty Cổ phần Cảng Rau Quả</t>
    </r>
  </si>
  <si>
    <t xml:space="preserve">                         The vegetexco port join – Stock company</t>
  </si>
  <si>
    <r>
      <t>- Địa chỉ :</t>
    </r>
    <r>
      <rPr>
        <sz val="14"/>
        <rFont val="Times New Roman"/>
        <family val="1"/>
      </rPr>
      <t xml:space="preserve"> </t>
    </r>
    <r>
      <rPr>
        <sz val="12"/>
        <rFont val="Times New Roman"/>
        <family val="1"/>
      </rPr>
      <t>Số 1, Nguyễn Văn Quỳ, phường Phú Thuận, Quận 7, Tp. Hồ Chí Minh.</t>
    </r>
  </si>
  <si>
    <r>
      <t>- Số điện thoại :</t>
    </r>
    <r>
      <rPr>
        <sz val="12"/>
        <rFont val="Times New Roman"/>
        <family val="1"/>
      </rPr>
      <t xml:space="preserve"> ( 08 )  37731121 – 37731120.</t>
    </r>
  </si>
  <si>
    <r>
      <t>- Số fax :</t>
    </r>
    <r>
      <rPr>
        <sz val="12"/>
        <rFont val="Times New Roman"/>
        <family val="1"/>
      </rPr>
      <t xml:space="preserve"> ( 84 – 8 )  38733342 – 38731937.</t>
    </r>
  </si>
  <si>
    <r>
      <t>- </t>
    </r>
    <r>
      <rPr>
        <i/>
        <sz val="12"/>
        <color indexed="8"/>
        <rFont val="Times New Roman"/>
        <family val="1"/>
      </rPr>
      <t xml:space="preserve">Website   </t>
    </r>
    <r>
      <rPr>
        <sz val="12"/>
        <color indexed="8"/>
        <rFont val="Times New Roman"/>
        <family val="1"/>
      </rPr>
      <t>:</t>
    </r>
    <r>
      <rPr>
        <sz val="12"/>
        <rFont val="Times New Roman"/>
        <family val="1"/>
      </rPr>
      <t xml:space="preserve"> www.vegeport.com.</t>
    </r>
  </si>
  <si>
    <t>- Mã cổ phiếu :     VGP</t>
  </si>
  <si>
    <t xml:space="preserve">- Quá trình hình thành và phát triển   </t>
  </si>
  <si>
    <t>Công ty Cổ phần Cảng Rau quả được chuyển đổi từ Công ty Giao nhận Kho vận Rau quả (doanh nghiệp Nhà nước thuộc thành viên Tổng Công ty Rau quả Việt Nam) theo Quyết định số 20/2001/QĐ-TTg ngày 20/02/2001 của Thủ Tướng Chính Phủ. Giấy chứng nhận đăng ký kinh doanh số 4103000427 ngày 25/05/2001, giấy chứng nhận kinh doanh lần 5 số  0302336158 do Sở Kế hoạch và Đầu tư Tp. Hồ Chí Minh cấp ngày 11/06/2012.</t>
  </si>
  <si>
    <t>- Các sự kiện khác</t>
  </si>
  <si>
    <t xml:space="preserve">Tham gia giao dịch trên thị trường chứng khoán từ 21/12/2006, theo quyết định số 88/UBCK – GPNY ngày 29/11/2006 của UBCKNN.  </t>
  </si>
  <si>
    <t>2. Ngành nghề và địa bàn kinh doanh :</t>
  </si>
  <si>
    <t xml:space="preserve">- Ngành nghề kinh doanh  : </t>
  </si>
  <si>
    <t>+ Khai thác cảng , kho – Bãi</t>
  </si>
  <si>
    <t>+ Xuất Nhập Khẩu</t>
  </si>
  <si>
    <t>+ Kinh doanh – Khai thác chuỗi dịch vụ Logistics.</t>
  </si>
  <si>
    <t xml:space="preserve">- Địa bàn kinh doanh chính : </t>
  </si>
  <si>
    <t>- Tp. Hồ Chí Minh</t>
  </si>
  <si>
    <t xml:space="preserve">3. Thông tin về mô hình quản trị, tổ chức kinh doanh và bộ máy quản lý </t>
  </si>
  <si>
    <t>- Mô hình quản trị :</t>
  </si>
  <si>
    <t>Theo mô hình quản trị Công ty Cổ phần.</t>
  </si>
  <si>
    <r>
      <t xml:space="preserve">- Cơ cấu bộ máy quản lý </t>
    </r>
    <r>
      <rPr>
        <i/>
        <sz val="12"/>
        <color indexed="8"/>
        <rFont val="Times New Roman"/>
        <family val="1"/>
      </rPr>
      <t>.</t>
    </r>
  </si>
  <si>
    <t>4. Định hướng phát triển</t>
  </si>
  <si>
    <r>
      <t>- Các mục tiêu chủ yếu của Công ty</t>
    </r>
    <r>
      <rPr>
        <i/>
        <sz val="12"/>
        <color indexed="8"/>
        <rFont val="Times New Roman"/>
        <family val="1"/>
      </rPr>
      <t>..</t>
    </r>
  </si>
  <si>
    <t xml:space="preserve">- Tiếp tục đẩy mạnh phát triển kinh doanh theo các ngành nghề hiện tại của Công ty như khai thác cảng, kinh doanh kho bãi, cho thuê văn phòng. </t>
  </si>
  <si>
    <t xml:space="preserve">- Tăng cường đầu tư, mở rộng Kinh doanh xuất nhập khẩu, Logistics từng bước trở thành kinh doanh chính của Công ty. </t>
  </si>
  <si>
    <t>- Tiếp tục giữ vững mức tăng trưởng hàng năm bình quân từ 5 – 10%.</t>
  </si>
  <si>
    <t xml:space="preserve"> - Đầu tư các dự án: khách sạn - nhà hàng, xây dựng văn phòng… </t>
  </si>
  <si>
    <r>
      <t>- Chiến lược phát triển trung và dài hạn</t>
    </r>
    <r>
      <rPr>
        <i/>
        <sz val="12"/>
        <color indexed="8"/>
        <rFont val="Times New Roman"/>
        <family val="1"/>
      </rPr>
      <t>.</t>
    </r>
  </si>
  <si>
    <t>- Mở rộng các lĩnh vực kinh doanh, dịch vụ mới phù hợp với điều kiện phát triển của Cty.</t>
  </si>
  <si>
    <t>- Chuyển đổi công năng một phần diện tích kho bãi để đầu tư cao ốc, văn phòng, khu thương mại.</t>
  </si>
  <si>
    <r>
      <t>- Các mục tiêu phát triển bền vững (môi trường, xã hội và cộng đồng) và chương trình chính liên quan đến ngắn hạn và trung hạn của Công ty</t>
    </r>
    <r>
      <rPr>
        <i/>
        <sz val="12"/>
        <color indexed="8"/>
        <rFont val="Times New Roman"/>
        <family val="1"/>
      </rPr>
      <t>.</t>
    </r>
  </si>
  <si>
    <t>Bên cạnh việc phát triển kinh doanh, Công ty luôn hướng các mục tiêu phát triển với bảo vệ và giữ gìn môi trường, phải song song thực hiện cả hai nhiệm vụ trên mới bảo đảm sự phát triển bền vững của đơn vị.</t>
  </si>
  <si>
    <r>
      <t>5. Các rủi ro:</t>
    </r>
    <r>
      <rPr>
        <sz val="12"/>
        <color indexed="8"/>
        <rFont val="Times New Roman"/>
        <family val="1"/>
      </rPr>
      <t> </t>
    </r>
  </si>
  <si>
    <t xml:space="preserve">- Dịch vụ : Là đơn vị làm các dịch vụ trung gian và khai thác dịch vụ Cảng , kho – bãi trên cơ sở vật chất của đơn vị nên các rủi ro rất thấp. </t>
  </si>
  <si>
    <t>- Các dự án đầu tư đang thực hiện bằng nguồn vốn tích lũy của Công ty, không sử dụng các nguồn huy động bên ngoài.</t>
  </si>
  <si>
    <t xml:space="preserve">II. Tình hình hoạt động trong năm </t>
  </si>
  <si>
    <t xml:space="preserve">1. Tình hình hoạt động sản xuất kinh doanh </t>
  </si>
  <si>
    <t>2. Tổ chức và nhân sự</t>
  </si>
  <si>
    <r>
      <t>- Danh sách Ban điều hành</t>
    </r>
    <r>
      <rPr>
        <i/>
        <sz val="12"/>
        <color indexed="8"/>
        <rFont val="Times New Roman"/>
        <family val="1"/>
      </rPr>
      <t>:</t>
    </r>
    <r>
      <rPr>
        <sz val="12"/>
        <color indexed="8"/>
        <rFont val="Times New Roman"/>
        <family val="1"/>
      </rPr>
      <t> </t>
    </r>
  </si>
  <si>
    <t>TT</t>
  </si>
  <si>
    <t>HỌ VÀ TÊN</t>
  </si>
  <si>
    <t>SINH</t>
  </si>
  <si>
    <t>CHỨC VỤ</t>
  </si>
  <si>
    <t>LÝ LỊCH</t>
  </si>
  <si>
    <t xml:space="preserve">CP </t>
  </si>
  <si>
    <t>ĐẶNG NHƯ BÌNH</t>
  </si>
  <si>
    <t xml:space="preserve"> Giám đốc</t>
  </si>
  <si>
    <t>Kỹ sư kinh tế vận tải biển</t>
  </si>
  <si>
    <t>537 970</t>
  </si>
  <si>
    <t>6, 80</t>
  </si>
  <si>
    <t>HUỲNH KIM SẮT</t>
  </si>
  <si>
    <t>Phó giám đốc</t>
  </si>
  <si>
    <t>Kỹ sư xây dựng</t>
  </si>
  <si>
    <t>129 592</t>
  </si>
  <si>
    <t>1, 58</t>
  </si>
  <si>
    <t>NGUYỄN ĐỖ THANH PHƯƠNG</t>
  </si>
  <si>
    <t>Cử nhân kinh tế</t>
  </si>
  <si>
    <t>224 614</t>
  </si>
  <si>
    <t>2, 73</t>
  </si>
  <si>
    <t>TRƯƠNG THỊ HẢI YẾN</t>
  </si>
  <si>
    <t>Kế toán trưởng</t>
  </si>
  <si>
    <t>Cử nhân kế toán tài chính</t>
  </si>
  <si>
    <t>2  444</t>
  </si>
  <si>
    <r>
      <t xml:space="preserve">- Những thay đổi trong ban điều hành </t>
    </r>
    <r>
      <rPr>
        <i/>
        <sz val="12"/>
        <color indexed="8"/>
        <rFont val="Times New Roman"/>
        <family val="1"/>
      </rPr>
      <t>:</t>
    </r>
    <r>
      <rPr>
        <sz val="12"/>
        <color indexed="8"/>
        <rFont val="Times New Roman"/>
        <family val="1"/>
      </rPr>
      <t> Không.</t>
    </r>
  </si>
  <si>
    <t>- Số lượng cán bộ, nhân viên :  Số lượng Cán, nhân viên : 60 người.</t>
  </si>
  <si>
    <t xml:space="preserve">  </t>
  </si>
  <si>
    <t>3. Tình hình đầu tư, tình hình thực hiện các dự án</t>
  </si>
  <si>
    <t xml:space="preserve">a) Các khoản đầu tư lớn : Nêu các khoản đầu tư lớn được thực hiện trong năm </t>
  </si>
  <si>
    <t>Trong năm không thực hiện các dự án đầu tư lớn.</t>
  </si>
  <si>
    <t>b) Các công ty con, công ty liên kết :  Không  </t>
  </si>
  <si>
    <t xml:space="preserve"> 4. Tình hình tài chính</t>
  </si>
  <si>
    <r>
      <t xml:space="preserve">a) Tình hình tài chính                                                                                   </t>
    </r>
    <r>
      <rPr>
        <i/>
        <sz val="12"/>
        <color indexed="8"/>
        <rFont val="Times New Roman"/>
        <family val="1"/>
      </rPr>
      <t>( Đơn vị tính : Triệu đồng )</t>
    </r>
  </si>
  <si>
    <t>Năm</t>
  </si>
  <si>
    <r>
      <t>% tăng giảm/ </t>
    </r>
    <r>
      <rPr>
        <b/>
        <i/>
        <sz val="12"/>
        <rFont val="Times New Roman"/>
        <family val="1"/>
      </rPr>
      <t xml:space="preserve">% </t>
    </r>
  </si>
  <si>
    <r>
      <t>* </t>
    </r>
    <r>
      <rPr>
        <i/>
        <sz val="12"/>
        <rFont val="Times New Roman"/>
        <family val="1"/>
      </rPr>
      <t>Đối với tổ chức không phải là tổ chức tín dụng và tổ chức tài chính phi ngân hàng :</t>
    </r>
  </si>
  <si>
    <t xml:space="preserve">Tổng giá trị tài sản </t>
  </si>
  <si>
    <t>Doanh thu thuần</t>
  </si>
  <si>
    <t xml:space="preserve">Lợi nhuận từ hoạt động kinh doanh </t>
  </si>
  <si>
    <t xml:space="preserve">Lợi nhuận khác </t>
  </si>
  <si>
    <t xml:space="preserve">Lợi nhuận trước thuế </t>
  </si>
  <si>
    <t xml:space="preserve">Lợi nhuận sau thuế </t>
  </si>
  <si>
    <t xml:space="preserve">204 527 </t>
  </si>
  <si>
    <t>259 843</t>
  </si>
  <si>
    <t xml:space="preserve">17 850 </t>
  </si>
  <si>
    <t xml:space="preserve">18 190 </t>
  </si>
  <si>
    <t>13 225</t>
  </si>
  <si>
    <t xml:space="preserve">184 296 </t>
  </si>
  <si>
    <t xml:space="preserve">271 670 </t>
  </si>
  <si>
    <t>53 649</t>
  </si>
  <si>
    <t xml:space="preserve">52 703 </t>
  </si>
  <si>
    <t xml:space="preserve">37 804 </t>
  </si>
  <si>
    <t xml:space="preserve"> b) Các chỉ tiêu tài chính chủ yếu</t>
  </si>
  <si>
    <t>Năm 2014</t>
  </si>
  <si>
    <t>X - 1</t>
  </si>
  <si>
    <t>X</t>
  </si>
  <si>
    <r>
      <t>Ghi chú/</t>
    </r>
    <r>
      <rPr>
        <b/>
        <i/>
        <sz val="12"/>
        <rFont val="Times New Roman"/>
        <family val="1"/>
      </rPr>
      <t>Note</t>
    </r>
  </si>
  <si>
    <t xml:space="preserve">1. Chỉ tiêu về khả năng thanh toán  </t>
  </si>
  <si>
    <t>Tài sản ngắn hạn/Nợ ngắn hạn</t>
  </si>
  <si>
    <r>
      <t>+ Hệ số thanh toán nhanh</t>
    </r>
    <r>
      <rPr>
        <i/>
        <sz val="12"/>
        <rFont val="Times New Roman"/>
        <family val="1"/>
      </rPr>
      <t>:</t>
    </r>
  </si>
  <si>
    <t>Tài sản ngắn hạn - Hàng tồn kho</t>
  </si>
  <si>
    <t>Nợ ngắn hạn</t>
  </si>
  <si>
    <t>1,8</t>
  </si>
  <si>
    <t>1,7</t>
  </si>
  <si>
    <t>13,5</t>
  </si>
  <si>
    <t>2. Chỉ tiêu về cơ cấu vốn</t>
  </si>
  <si>
    <t>+ Hệ số Nợ/Tổng tài sản</t>
  </si>
  <si>
    <t>+ Hệ số Nợ/Vốn chủ sở hữu</t>
  </si>
  <si>
    <t>0,22</t>
  </si>
  <si>
    <t>0,28</t>
  </si>
  <si>
    <t>0,04</t>
  </si>
  <si>
    <t xml:space="preserve">3. Chỉ tiêu về năng lực hoạt động/ </t>
  </si>
  <si>
    <r>
      <t>+ Vòng quay hàng tồn kho</t>
    </r>
    <r>
      <rPr>
        <i/>
        <sz val="12"/>
        <rFont val="Times New Roman"/>
        <family val="1"/>
      </rPr>
      <t>:</t>
    </r>
  </si>
  <si>
    <t>Giá vốn hàng bán/Hàng tồn kho bình quân </t>
  </si>
  <si>
    <t>Doanh thu thuần/Tổng tài sản</t>
  </si>
  <si>
    <t>1,3</t>
  </si>
  <si>
    <t>1,5</t>
  </si>
  <si>
    <t>4. Chỉ tiêu về khả năng sinh lời</t>
  </si>
  <si>
    <r>
      <t>+ Hệ số Lợi nhuận sau thuế/Doanh thu thuần</t>
    </r>
    <r>
      <rPr>
        <i/>
        <sz val="12"/>
        <rFont val="Times New Roman"/>
        <family val="1"/>
      </rPr>
      <t> </t>
    </r>
  </si>
  <si>
    <t>+ Hệ số Lợi nhuận sau thuế/Vốn chủ sở hữu </t>
  </si>
  <si>
    <t>+ Hệ số Lợi nhuận sau thuế/Tổng tài sản </t>
  </si>
  <si>
    <t>+ Hệ số Lợi nhuận từ hoạt động kinh doanh/Doanh thu thuần .</t>
  </si>
  <si>
    <t>0,05</t>
  </si>
  <si>
    <t>0,08</t>
  </si>
  <si>
    <t>0,06</t>
  </si>
  <si>
    <t>0,07</t>
  </si>
  <si>
    <t>0,14</t>
  </si>
  <si>
    <t>0,21</t>
  </si>
  <si>
    <t>0,2</t>
  </si>
  <si>
    <t>5. Cơ cấu cổ đông, thay đổi vốn đầu tư của chủ sở hữu .</t>
  </si>
  <si>
    <t>a) Cổ phần :</t>
  </si>
  <si>
    <r>
      <t>-</t>
    </r>
    <r>
      <rPr>
        <sz val="7"/>
        <color indexed="8"/>
        <rFont val="Times New Roman"/>
        <family val="1"/>
      </rPr>
      <t xml:space="preserve">          </t>
    </r>
    <r>
      <rPr>
        <b/>
        <sz val="12"/>
        <color indexed="8"/>
        <rFont val="Times New Roman"/>
        <family val="1"/>
      </rPr>
      <t>T</t>
    </r>
    <r>
      <rPr>
        <sz val="12"/>
        <color indexed="8"/>
        <rFont val="Times New Roman"/>
        <family val="1"/>
      </rPr>
      <t>ổng sổ cổ phần đang lưu hành :</t>
    </r>
  </si>
  <si>
    <t>8.214.692 cổ phần</t>
  </si>
  <si>
    <t>b) Cơ cấu cổ đông:</t>
  </si>
  <si>
    <t xml:space="preserve">+ Cổ đông là cá nhân : </t>
  </si>
  <si>
    <t xml:space="preserve">Trong nước : </t>
  </si>
  <si>
    <t>3 928 597 cổ phần</t>
  </si>
  <si>
    <t>Nước ngoài :</t>
  </si>
  <si>
    <t xml:space="preserve">   172 644 cổ phần</t>
  </si>
  <si>
    <t>+ Cổ đông là tổ chức :</t>
  </si>
  <si>
    <t>4 113 451 cổ phần</t>
  </si>
  <si>
    <t>Trong nước :</t>
  </si>
  <si>
    <t>3 823 618 cổ phần</t>
  </si>
  <si>
    <t>Nước ngoài:</t>
  </si>
  <si>
    <t xml:space="preserve">   289 833 cổ phần</t>
  </si>
  <si>
    <t>Cá nhân : ( 01 cá nhân )</t>
  </si>
  <si>
    <t xml:space="preserve">   537 970 cổ phần ( 6,8 % )</t>
  </si>
  <si>
    <t>Tổ chức : ( 01 đơn vị )</t>
  </si>
  <si>
    <t>3 156 600 cổ phần ( 38,4 % )</t>
  </si>
  <si>
    <r>
      <t xml:space="preserve">c) Tình hình thay đổi vốn đầu tư của chủ sở hữu </t>
    </r>
    <r>
      <rPr>
        <i/>
        <sz val="12"/>
        <color indexed="8"/>
        <rFont val="Times New Roman"/>
        <family val="1"/>
      </rPr>
      <t>: </t>
    </r>
    <r>
      <rPr>
        <sz val="12"/>
        <color indexed="8"/>
        <rFont val="Times New Roman"/>
        <family val="1"/>
      </rPr>
      <t>Trong năm không thực hiện tăng vốn.</t>
    </r>
  </si>
  <si>
    <r>
      <t xml:space="preserve"> d) Giao dịch cổ phiếu quỹ</t>
    </r>
    <r>
      <rPr>
        <i/>
        <sz val="12"/>
        <color indexed="8"/>
        <rFont val="Times New Roman"/>
        <family val="1"/>
      </rPr>
      <t>:</t>
    </r>
    <r>
      <rPr>
        <sz val="12"/>
        <color indexed="8"/>
        <rFont val="Times New Roman"/>
        <family val="1"/>
      </rPr>
      <t xml:space="preserve">  </t>
    </r>
  </si>
  <si>
    <t xml:space="preserve">- Cổ phiếu quỹ hiện tại : </t>
  </si>
  <si>
    <t>388 770 cổ phiếu.</t>
  </si>
  <si>
    <t xml:space="preserve">- Trong năm 2015 Công ty đã mua thêm 85 600 cổ phiếu làm cổ phiếu quỹ. Thời điểm hoàn tất giao dịch là 01/9/2015, Giá giao dịch bình quân 19,739 đồng/cổ phiếu, phương pháp giao dịch : khớp lệnh trên sàn. </t>
  </si>
  <si>
    <r>
      <t>e) Các chứng khoán khác</t>
    </r>
    <r>
      <rPr>
        <i/>
        <sz val="12"/>
        <color indexed="8"/>
        <rFont val="Times New Roman"/>
        <family val="1"/>
      </rPr>
      <t>:</t>
    </r>
    <r>
      <rPr>
        <sz val="12"/>
        <color indexed="8"/>
        <rFont val="Times New Roman"/>
        <family val="1"/>
      </rPr>
      <t> Không</t>
    </r>
  </si>
  <si>
    <t>6. Báo cáo tác động liên quan đến môi trường và xã hội của công ty</t>
  </si>
  <si>
    <r>
      <t xml:space="preserve">6.1. Quản lý nguồn nguyên vật liệu: </t>
    </r>
    <r>
      <rPr>
        <sz val="12"/>
        <color indexed="8"/>
        <rFont val="Times New Roman"/>
        <family val="1"/>
      </rPr>
      <t xml:space="preserve"> Công ty làm dịch vụ nên không có nguyên vật liệu.</t>
    </r>
  </si>
  <si>
    <t>6.2. Tiêu thụ năng lượng :</t>
  </si>
  <si>
    <r>
      <t>a) Năng lượng tiêu thụ trực tiếp và gián tiếp : Điện năng chủ yếu phục vụ chiếu sáng,Sinh hoạt</t>
    </r>
    <r>
      <rPr>
        <i/>
        <sz val="12"/>
        <color indexed="8"/>
        <rFont val="Times New Roman"/>
        <family val="1"/>
      </rPr>
      <t>.</t>
    </r>
  </si>
  <si>
    <r>
      <t xml:space="preserve">b) Năng lượng tiết kiệm được thông qua các sáng kiến sử dụng năng lượng hiệu quả </t>
    </r>
    <r>
      <rPr>
        <i/>
        <sz val="12"/>
        <color indexed="8"/>
        <rFont val="Times New Roman"/>
        <family val="1"/>
      </rPr>
      <t>.</t>
    </r>
  </si>
  <si>
    <r>
      <t>6.3. Tiêu thụ nước:</t>
    </r>
    <r>
      <rPr>
        <sz val="12"/>
        <color indexed="8"/>
        <rFont val="Times New Roman"/>
        <family val="1"/>
      </rPr>
      <t> Trung bình 6 m</t>
    </r>
    <r>
      <rPr>
        <vertAlign val="superscript"/>
        <sz val="12"/>
        <color indexed="8"/>
        <rFont val="Times New Roman"/>
        <family val="1"/>
      </rPr>
      <t>3</t>
    </r>
    <r>
      <rPr>
        <sz val="12"/>
        <color indexed="8"/>
        <rFont val="Times New Roman"/>
        <family val="1"/>
      </rPr>
      <t>/ngày dùng cho sinh hoạt.</t>
    </r>
  </si>
  <si>
    <r>
      <t>a) Nguồn cung cấp nước và lượng nước sử dụng : Nguồn cấp nước từ hệ thống cung cấp nước sạch của thành phố phục vụ cho sinh hoạt</t>
    </r>
    <r>
      <rPr>
        <i/>
        <sz val="12"/>
        <color indexed="8"/>
        <rFont val="Times New Roman"/>
        <family val="1"/>
      </rPr>
      <t>.</t>
    </r>
  </si>
  <si>
    <t>b) Tỷ lệ phần trăm và tổng lượng nước tái chế và tái sử dụng : Không</t>
  </si>
  <si>
    <t>6.4. Tuân thủ pháp luật về bảo vệ môi trường :</t>
  </si>
  <si>
    <t xml:space="preserve">a) Số lần bị xử phạt vi phạm do không tuân thủ luật pháp và các quy định về môi trường : Không   </t>
  </si>
  <si>
    <r>
      <t xml:space="preserve">b) Tổng số tiền do bị xử phạt vi phạm do không tuân thủ luật pháp và các quy định về môi trường  </t>
    </r>
    <r>
      <rPr>
        <i/>
        <sz val="12"/>
        <color indexed="8"/>
        <rFont val="Times New Roman"/>
        <family val="1"/>
      </rPr>
      <t>.</t>
    </r>
  </si>
  <si>
    <t xml:space="preserve">6.5. Chính sách liên quan đến người lao động </t>
  </si>
  <si>
    <t>a) Số lượng lao động, mức lương trung bình đối với người lao động:</t>
  </si>
  <si>
    <t xml:space="preserve">- Lao động bình quân :    </t>
  </si>
  <si>
    <t>60 người</t>
  </si>
  <si>
    <t xml:space="preserve">- Lương trung bình : </t>
  </si>
  <si>
    <t>6 500 000 đồng/người-tháng.</t>
  </si>
  <si>
    <t>b) Chính sách lao động nhằm đảm bảo sức khỏe, an toàn và phúc lợi của người lao động :</t>
  </si>
  <si>
    <t>- Hàng năm thực hiện khám sức khỏe cho người lao động theo đúng luật lao động quy định.</t>
  </si>
  <si>
    <t xml:space="preserve">- Tổ chức tham quan du lịch cho toàn thể người lao động mỗi năm 1 đến 2 lần. </t>
  </si>
  <si>
    <t>- Công ty thực hiện chính sách đối với người lao động theo đúng pháp luật về lao động và thỏa ước lao động đã ký kết giữa Công ty và người lao động.</t>
  </si>
  <si>
    <t xml:space="preserve">c) Hoạt động đào tạo người lao động : </t>
  </si>
  <si>
    <t xml:space="preserve">Tùy nhu cầu cụ thể của đơn vị, Công ty cử cán bộ đị tập huấn theo từng khóa ngắn hạn.  </t>
  </si>
  <si>
    <r>
      <t xml:space="preserve">6.6. Báo cáo liên quan đến trách nhiệm đối với cộng đồng địa phương </t>
    </r>
    <r>
      <rPr>
        <sz val="12"/>
        <color indexed="8"/>
        <rFont val="Times New Roman"/>
        <family val="1"/>
      </rPr>
      <t>:</t>
    </r>
  </si>
  <si>
    <t xml:space="preserve">Công ty trích một phần phúc lợi đóng góp cho các hoạt động vì cộng đồng địa phương , năm 2015 đã đóng góp cho các chương trình : Nhà tình nghĩa, tết nghĩa tình với đồng bào nghèo  tổ số tiền thực hiện là 29,5 triệu.  </t>
  </si>
  <si>
    <t xml:space="preserve">Trích một ngày lương ủng hộ phong trào góp đá cho Trường sa.  </t>
  </si>
  <si>
    <t>III. Báo cáo và đánh giá của Ban Giám đốc </t>
  </si>
  <si>
    <t xml:space="preserve">1. Đánh giá kết quả hoạt động sản xuất kinh doanh </t>
  </si>
  <si>
    <t>- Phân tích tổng quan về hoạt động của công ty so với kế hoạch :</t>
  </si>
  <si>
    <t xml:space="preserve">Mặc dù tình hình kinh tế nói chung còn rất nhiều khó khăn, Ban Giám đốc Công ty đã tận dụng được những cơ hội thuận lợi để kinh doanh. Căn cứ theo kết quả kiểm toán năm 2015 lợi nhuận của Công ty đạt 185% so với cùng kỳ và 210% so với kế hoạch.   </t>
  </si>
  <si>
    <t xml:space="preserve">2. Tình hình tài chính </t>
  </si>
  <si>
    <t xml:space="preserve">b) Tình hình nợ phải trả  </t>
  </si>
  <si>
    <r>
      <t>- Tình hình nợ hiện tại, biến động lớn về các khoản nợ : Do là Công ty dịch vụ và chủ trương của Công ty sử dụng nguồn vốn tự có nên nợ phải trả ( theo BC kiểm toán )chiếm tỷ lệ thấp trong nguồn vốn của Công ty</t>
    </r>
    <r>
      <rPr>
        <i/>
        <sz val="12"/>
        <color indexed="8"/>
        <rFont val="Times New Roman"/>
        <family val="1"/>
      </rPr>
      <t>.</t>
    </r>
  </si>
  <si>
    <t>3. Những cải tiến về cơ cấu tổ chức, chính sách, quản lý.</t>
  </si>
  <si>
    <t xml:space="preserve">4. Kế hoạch phát triển trong tương lai </t>
  </si>
  <si>
    <r>
      <t>-</t>
    </r>
    <r>
      <rPr>
        <sz val="12"/>
        <color indexed="63"/>
        <rFont val="Times New Roman"/>
        <family val="1"/>
      </rPr>
      <t>Tập trung đầu tư phát triển mạnh Xuất Nhập khẩu, Logistics để trở thành hai ngành kinh doanh chính, dần thay thế Khai thác Cảng - Kho bãi đang từng bước bị thu hẹp và sẽ ngưng khi chính thức thực hiện chuyển đổi công năng Cảng</t>
    </r>
  </si>
  <si>
    <r>
      <t>-Đ</t>
    </r>
    <r>
      <rPr>
        <sz val="12"/>
        <color indexed="63"/>
        <rFont val="Times New Roman"/>
        <family val="1"/>
      </rPr>
      <t xml:space="preserve">ẩy mạnh họat động đầu tư tài chính, tham gia góp vốn liên kết kinh doanh với các khách hàng tiềm năng nhằm mang lại lợi nhuận tối ưu cho các khoản vốn nhàn rỗi tạm thời và thực hiện các chiến lược đầu tư mở rộng ngành nghề kinh doanh. </t>
    </r>
  </si>
  <si>
    <t>5. Giải trình của Ban Giám đốc đối với ý kiến kiểm toán :</t>
  </si>
  <si>
    <t>Theo báo cáo tài chính năm 2015, CTy  đã nộp tiền thuê đất  từ  nă m 2012 đến 2014 số tiền là: 5.313.557.776 đồng và tiền phạt chậm nộp thuế thu nhập doanh nghiệp của các năm 2007 đến 2010 số tiền là :1.169.370.866 đồng và thuế thu nhập doanh nghiệp  nộp bổ  sung năm 2007 đến 2010: 2.775.334.018 đồng. Công ty đã ghi nhận các khoản chi phí: tiền thuê đất phải nộp bổ sung, tiền phạt chậm nộp thuế; tiền truy thu thuế thu nhập doanh nghiệp của các năm trước vào phát sinh trong năm nay mà không ghi nhận vào báo cáo của các kỳ trước.Do những nguyên nhân sau :</t>
  </si>
  <si>
    <t>- Căn cứ vào Giấy chứng nhận ưu đãi đầu tư số 5464 BKH/DN ngày 14/08/2001 của Bộ trưởng Bộ Kế hoạch và đầu tư cấp cho Công ty Cổ phần Cảng Rau Quả thì Công ty sẽ được miễn sáu năm tiền thuê đất đối với phần diện tích đất thuê của Nhà nước để thực hiện dự án cổ phần hoá, kể từ khi ký hợp đồng thuê đất. Công ty đã ký hợp đồng thuê đất số 7863/HĐ-TNTM-QLSDĐ ngày 26/12/2012 với Ủy ban Nhân dân Thành phố sử dụng vào mục đích kinh doanh khai thác Cảng theo hiện trạng. Công ty đã nộp hồ sơ kèm theo giấy tờ chứng minh thuộc đối tượng miễn tiền thuê đất và chờ công văn trả lời về việc miễn tiền thuê đất này. Đến năm 2015 CTy  nhận được thông báo nộp tiền thuê đất số 5755/TB ngày 13/08/2015 của Chi Cục Thuế Quận 7 và CTy đã nộp số tiền thuê đất cho năm 2012 đến 2014 là: 5.313.557.776 đồng.</t>
  </si>
  <si>
    <t xml:space="preserve">- Khoản thuế thu nhập doanh nghiệp bổ sung và tiền phạt chậm nộp thuế thu nhập doanh nghiệp năm 2007 đến 2010 CTy nộp số tiền này theo Quyết định số 282/Q Đ-CT-XP ngày 27/01/2015. </t>
  </si>
  <si>
    <t xml:space="preserve">      Do đó Công Ty đã hạch toán các khoản nêu trên vào trong năm 2015.</t>
  </si>
  <si>
    <t xml:space="preserve">6. Báo cáo đánh giá liên quan đến trách nhiệm về môi trường và xã hội của công ty </t>
  </si>
  <si>
    <t>a. Đánh giá liên quan đến các chỉ tiêu môi trường (tiêu thụ nước, năng lượng, phát thải...)</t>
  </si>
  <si>
    <t xml:space="preserve">b. Đánh giá liên quan đến vấn đề người lao động : </t>
  </si>
  <si>
    <t>Công ty thực hiện nghiêm chỉnh quy định của phát luật về chính sách đối với người lao động, xây dựng Thỏa ước lao động, Nội quy lao động, các Quy chế làm việc, Quy chế đối thoại . . . theo đúng quy định.</t>
  </si>
  <si>
    <t xml:space="preserve">c. Đánh giá liên quan đến trách nhiệm của doanh nghiệp đối với cộng đồng địa phương : </t>
  </si>
  <si>
    <t>Tham gia các hoạt động cộng đồng của địa phương, trích một phần phúc lợi đóng góp các quỹ hoạt động xã hội của địa phương.</t>
  </si>
  <si>
    <t>IV. Đánh giá của Hội đồng quản trị về hoạt động của Công ty (đối với công ty cổ phần)</t>
  </si>
  <si>
    <r>
      <t>1.</t>
    </r>
    <r>
      <rPr>
        <i/>
        <sz val="7"/>
        <color indexed="8"/>
        <rFont val="Times New Roman"/>
        <family val="1"/>
      </rPr>
      <t xml:space="preserve">      </t>
    </r>
    <r>
      <rPr>
        <i/>
        <sz val="12"/>
        <color indexed="8"/>
        <rFont val="Times New Roman"/>
        <family val="1"/>
      </rPr>
      <t>Đánh giá của Hội đồng quản trị về các mặt hoạt động của Công ty, trong đó có đánh giá liên quan đến trách nhiệm môi trường và xã hội .</t>
    </r>
  </si>
  <si>
    <t>Năm 2015 dù gặp nhiều khó khăn nhưng Công ty đã thực hiện tốt Nghị quyết Đại hội Cổ đông  về nhiệm vụ sản xuất kinh doanh. Thực hiện nghiêm túc các quy định của Nhà nước về bảo vệ môi trường đồng thời hưởng ứng tích cực các hoạt động xã hội do địa phương, nơi Công ty trú đóng khởi xướng.</t>
  </si>
  <si>
    <r>
      <t>2.</t>
    </r>
    <r>
      <rPr>
        <i/>
        <sz val="7"/>
        <color indexed="8"/>
        <rFont val="Times New Roman"/>
        <family val="1"/>
      </rPr>
      <t xml:space="preserve">      </t>
    </r>
    <r>
      <rPr>
        <i/>
        <sz val="12"/>
        <color indexed="8"/>
        <rFont val="Times New Roman"/>
        <family val="1"/>
      </rPr>
      <t xml:space="preserve">Đánh giá của Hội đồng quản trị về hoạt động của Ban Giám đốc công ty </t>
    </r>
  </si>
  <si>
    <t xml:space="preserve">Ban giám đốc Công ty đã có nhiều biện pháp năng động và kịp thời trong việc thực hiện Nghị quyết của Hội đồng quản trị, chủ động nắm bắt tốt cơ hội kinh doanh , điều hành hoạt động Công ty ổn định và phát triển. Kết quả kinh doanh năm 2015 đã phản ánh được hoạt động của ban giám đốc.    </t>
  </si>
  <si>
    <r>
      <t>3.</t>
    </r>
    <r>
      <rPr>
        <sz val="7"/>
        <color indexed="8"/>
        <rFont val="Times New Roman"/>
        <family val="1"/>
      </rPr>
      <t xml:space="preserve">      </t>
    </r>
    <r>
      <rPr>
        <i/>
        <sz val="12"/>
        <color indexed="8"/>
        <rFont val="Times New Roman"/>
        <family val="1"/>
      </rPr>
      <t xml:space="preserve">Các kế hoạch, định hướng của Hội đồng quản trị </t>
    </r>
  </si>
  <si>
    <t xml:space="preserve">      - Giữ vững mức tăng trưởng hàng năm bình quân từ 5 – 10%.</t>
  </si>
  <si>
    <t xml:space="preserve">      - Mở rộng các lĩnh vực kinh doanh, dịch vụ mới phù hợp với điều kiện phát triển của Cty.</t>
  </si>
  <si>
    <t xml:space="preserve">      - Các mục tiêu đối với môi trường, xã hội và cộng đồng của Công ty: Bên cạnh việc phát triển kinh doanh, Công ty luôn hướng các mục tiêu phát triển với bảo vệ và giữ gìn môi trường, phải song song thực hiện cả hai nhiệm vụ trên mới bảo đảm sự phát triển bền vững của đơn vị.</t>
  </si>
  <si>
    <r>
      <t>V. Quản trị công ty</t>
    </r>
    <r>
      <rPr>
        <sz val="12"/>
        <color indexed="8"/>
        <rFont val="Times New Roman"/>
        <family val="1"/>
      </rPr>
      <t> </t>
    </r>
  </si>
  <si>
    <t>1. Hội đồng quản trị/ Board of Directors</t>
  </si>
  <si>
    <r>
      <t>a) Thành viên và cơ cấu của Hội đồng quản trị</t>
    </r>
    <r>
      <rPr>
        <i/>
        <sz val="12"/>
        <color indexed="8"/>
        <rFont val="Times New Roman"/>
        <family val="1"/>
      </rPr>
      <t>:</t>
    </r>
    <r>
      <rPr>
        <sz val="12"/>
        <color indexed="8"/>
        <rFont val="Times New Roman"/>
        <family val="1"/>
      </rPr>
      <t> </t>
    </r>
  </si>
  <si>
    <t>HỌ TÊN</t>
  </si>
  <si>
    <t>CHỨC DANH</t>
  </si>
  <si>
    <t>CỔ PHẦN</t>
  </si>
  <si>
    <t>TỶ LÊ</t>
  </si>
  <si>
    <t>GHI CHÚ</t>
  </si>
  <si>
    <t>Chủ tịch kiêm Giám đốc</t>
  </si>
  <si>
    <t>Đồng đại diện phần vốn Tcty RQ,NS-Cty CP</t>
  </si>
  <si>
    <t>2 104 570</t>
  </si>
  <si>
    <t>25,76 %</t>
  </si>
  <si>
    <t>Vốn cá nhân : 537,970 CP ( 6,8%)</t>
  </si>
  <si>
    <r>
      <t>Vốn đại diện :</t>
    </r>
    <r>
      <rPr>
        <sz val="10"/>
        <rFont val="Times New Roman"/>
        <family val="1"/>
      </rPr>
      <t>1 556 600 CP (18,96 %)</t>
    </r>
  </si>
  <si>
    <t>PHẠM QUANG BÌNH</t>
  </si>
  <si>
    <t xml:space="preserve">Phó CT, Đồng đại diện phần vốn Tcty RQ,NS Cty CP  </t>
  </si>
  <si>
    <t>1 600 000</t>
  </si>
  <si>
    <t xml:space="preserve">Vốn đại diện </t>
  </si>
  <si>
    <t>Ủy viên HĐQT</t>
  </si>
  <si>
    <t>1,58%</t>
  </si>
  <si>
    <t>Vốn cá nhân</t>
  </si>
  <si>
    <t>ỦY viên HĐQT</t>
  </si>
  <si>
    <t>2,73%</t>
  </si>
  <si>
    <t>CAO BÌNH</t>
  </si>
  <si>
    <t>1,17%</t>
  </si>
  <si>
    <r>
      <t>b) Các tiểu ban thuộc Hội đồng quản trị</t>
    </r>
    <r>
      <rPr>
        <i/>
        <sz val="12"/>
        <color indexed="8"/>
        <rFont val="Times New Roman"/>
        <family val="1"/>
      </rPr>
      <t>:</t>
    </r>
    <r>
      <rPr>
        <sz val="12"/>
        <color indexed="8"/>
        <rFont val="Times New Roman"/>
        <family val="1"/>
      </rPr>
      <t> </t>
    </r>
  </si>
  <si>
    <t>- Ban tư vấn về Đầu tư xây dựng chiến lược phát triển.</t>
  </si>
  <si>
    <t>- Tư vấn Luật vẫn hoạt động  kịp thời tư vấn cho HĐQT , Ban điều hành khi cần thiết.</t>
  </si>
  <si>
    <t xml:space="preserve"> c) Hoạt động của Hội đồng quản trị :</t>
  </si>
  <si>
    <r>
      <t>-</t>
    </r>
    <r>
      <rPr>
        <sz val="7"/>
        <color indexed="8"/>
        <rFont val="Times New Roman"/>
        <family val="1"/>
      </rPr>
      <t xml:space="preserve">   </t>
    </r>
    <r>
      <rPr>
        <sz val="12"/>
        <color indexed="8"/>
        <rFont val="Times New Roman"/>
        <family val="1"/>
      </rPr>
      <t>Năm 2015 Hội đồng quản trị đã thực hiện nghiêm túc Nghị quyết do Đại hội cổ đông đề ra.</t>
    </r>
  </si>
  <si>
    <t xml:space="preserve">- Thông qua các cuộc họp định kỳ và bất thường, Hội đồng quản trị đã đưa ra các chủ trương, chính sách định hướng cho Giám đốc và giám sát, đôn đốc Giám đốc thực hiện tốt vai trò của mình trong việc phấn đấu thực hiện các mục tiêu, kế hoạch mà Đại hội cổ đông đã đề ra. </t>
  </si>
  <si>
    <t xml:space="preserve">- Bên cạnh đó, các thành viên Hội đồng quản trị còn tham gia các cuộc họp của Ban điều hành để nắm bắt tình hình qua đó kịp thời chỉ đạo giải quyết những khó khăn vướng mắc trong hoạt động sản xuất kinh doanh của đơn vị. </t>
  </si>
  <si>
    <t>d) Hoạt động của thành viên Hội đồng quản trị độc lập :</t>
  </si>
  <si>
    <t>e) Danh sách các thành viên Hội đồng quản trị có chứng chỉ đào tạo về quản trị công ty. Danh sách các thành viên Hội đồng quản trị tham gia các chương trình về quản trị công ty trong năm :</t>
  </si>
  <si>
    <t xml:space="preserve"> 2. Ban Kiểm soát/ Board of Supervisors</t>
  </si>
  <si>
    <t>a) Thành viên và cơ cấu của Ban kiểm soát</t>
  </si>
  <si>
    <t>ĐOÀN DUY HIẾN</t>
  </si>
  <si>
    <t>Trưởng ban</t>
  </si>
  <si>
    <t>0,47 %</t>
  </si>
  <si>
    <t>ĐẶNG VĨNH HÙNG</t>
  </si>
  <si>
    <t xml:space="preserve">Ủy viên  </t>
  </si>
  <si>
    <t>BÙI HOÀNG CHƯƠNG</t>
  </si>
  <si>
    <t>Ủy viên</t>
  </si>
  <si>
    <t>0,39 %</t>
  </si>
  <si>
    <t>b) Hoạt động của Ban kiểm soát :</t>
  </si>
  <si>
    <t>Số buổi họp của Ban kiểm soát trong năm 2015</t>
  </si>
  <si>
    <r>
      <t>Stt</t>
    </r>
    <r>
      <rPr>
        <i/>
        <sz val="10"/>
        <rFont val="Times New Roman"/>
        <family val="1"/>
      </rPr>
      <t>.</t>
    </r>
  </si>
  <si>
    <t>Thành viên BKS</t>
  </si>
  <si>
    <t>Chức vụ</t>
  </si>
  <si>
    <t>Ngày bắt đầu là thành viên BKS</t>
  </si>
  <si>
    <t>Số buổi họp BKS tham dự</t>
  </si>
  <si>
    <t>Tỷ lệ tham dự họp</t>
  </si>
  <si>
    <t>Ghi chú</t>
  </si>
  <si>
    <t> 1</t>
  </si>
  <si>
    <t xml:space="preserve"> ĐOÀN DUY HIẾN</t>
  </si>
  <si>
    <t xml:space="preserve"> BÙI HOÀNG CHƯƠNG</t>
  </si>
  <si>
    <t xml:space="preserve"> ĐẶNG VĨNH HÙNG</t>
  </si>
  <si>
    <t>Uỷ viên</t>
  </si>
  <si>
    <t>Uỷ viên </t>
  </si>
  <si>
    <t> 25/04/2014 </t>
  </si>
  <si>
    <t>25/04/2014 </t>
  </si>
  <si>
    <t> 04</t>
  </si>
  <si>
    <t>100% </t>
  </si>
  <si>
    <t xml:space="preserve">Theo dõi, giám sát việc thực hiện Nghị quyết Đại hội đồng cổ đông, lắng nghe ý kiến của cổ và có những đề xuất kịp thời với HĐQT, Ban giám đốc điều hành. Thường xuyên có những trao đổi giữa các bên, để bảo đảm hoạt động của Công ty hoạt động đúng quy định pháp luật, đúng với nghị quyết đại hộivà lợi ích của cổ đông phải được đảm bảo tốt nhất.    </t>
  </si>
  <si>
    <t>3. Các giao dịch, thù lao và các khoản lợi ích của Hội đồng quản trị, Ban giám đốc và Ban kiểm soát :</t>
  </si>
  <si>
    <t>a) Lương, thưởng, thù lao, các khoản lợi ích :</t>
  </si>
  <si>
    <t>Thù lao, tiền thưởng của Hội đồng quản trị, Ban kiểm soát trong nhiệm kỳ đã được quy định trong Nghị quyết Đại hội Cổ đông đầu nhiệm kỳ 2014. Theo báo cáo tài chính đã được kiểm toán, thu nhập của Hội đồng quản trị, Ban Kiểm soát và Ban điều hành là  1 700 525 776 đồng.</t>
  </si>
  <si>
    <t>b) Giao dịch cổ phiếu của cổ đông nội bộ :</t>
  </si>
  <si>
    <t>Năm 2015 không phát sinh giao dịch của Cổ đông nội bộ.</t>
  </si>
  <si>
    <t>c) Hợp đồng hoặc giao dịch với cổ đông nội bộ :</t>
  </si>
  <si>
    <t>Không phát sinh.</t>
  </si>
  <si>
    <t xml:space="preserve">d) Việc thực hiện các quy định về quản trị công ty : </t>
  </si>
  <si>
    <t>Thực hiện nghiêm chỉnh các quy định và báo cáo đúng định kỳ về công tác quản trị Công ty.</t>
  </si>
  <si>
    <r>
      <t xml:space="preserve">VI. Báo cáo tài chính </t>
    </r>
    <r>
      <rPr>
        <sz val="12"/>
        <color indexed="8"/>
        <rFont val="Times New Roman"/>
        <family val="1"/>
      </rPr>
      <t>( File đính kèm )</t>
    </r>
  </si>
  <si>
    <r>
      <t>1.</t>
    </r>
    <r>
      <rPr>
        <b/>
        <sz val="7"/>
        <color indexed="8"/>
        <rFont val="Times New Roman"/>
        <family val="1"/>
      </rPr>
      <t xml:space="preserve">      </t>
    </r>
    <r>
      <rPr>
        <sz val="12"/>
        <color indexed="8"/>
        <rFont val="Times New Roman"/>
        <family val="1"/>
      </rPr>
      <t>Ý kiến kiểm toán :</t>
    </r>
  </si>
  <si>
    <r>
      <t xml:space="preserve"> - Giấy chứng nhận đăng ký doanh nghiệp số :  </t>
    </r>
    <r>
      <rPr>
        <b/>
        <sz val="12"/>
        <color indexed="8"/>
        <rFont val="Times New Roman"/>
        <family val="1"/>
      </rPr>
      <t>03 0233 6158</t>
    </r>
  </si>
  <si>
    <r>
      <t xml:space="preserve"> - Vốn điều lệ: </t>
    </r>
    <r>
      <rPr>
        <b/>
        <sz val="12"/>
        <rFont val="Times New Roman"/>
        <family val="1"/>
      </rPr>
      <t>82 146 920 000  Việt Nam đồng.</t>
    </r>
  </si>
  <si>
    <r>
      <t xml:space="preserve"> - Vốn đầu tư của chủ sở hữu </t>
    </r>
    <r>
      <rPr>
        <i/>
        <sz val="12"/>
        <color indexed="8"/>
        <rFont val="Times New Roman"/>
        <family val="1"/>
      </rPr>
      <t>:</t>
    </r>
    <r>
      <rPr>
        <sz val="14"/>
        <rFont val="Times New Roman"/>
        <family val="1"/>
      </rPr>
      <t xml:space="preserve"> </t>
    </r>
    <r>
      <rPr>
        <b/>
        <sz val="12"/>
        <rFont val="Times New Roman"/>
        <family val="1"/>
      </rPr>
      <t>82 146 920 000  Việt Nam đồng.</t>
    </r>
  </si>
  <si>
    <t>+ Hệ số thanh toán ngắn hạn:</t>
  </si>
  <si>
    <t>4. 101. 241 cổ phần</t>
  </si>
  <si>
    <r>
      <t xml:space="preserve">      + Cổ đông sở hữu trên 5% :                          </t>
    </r>
    <r>
      <rPr>
        <b/>
        <sz val="12"/>
        <color indexed="8"/>
        <rFont val="Times New Roman"/>
        <family val="1"/>
      </rPr>
      <t>3 694 570 cổ phần</t>
    </r>
  </si>
  <si>
    <t>-Các công ty con, công ty liên kết: Không</t>
  </si>
  <si>
    <t>- Kết quả hoạt động sản xuất kinh doanh trong năm:</t>
  </si>
  <si>
    <t>Dù gặp nhiều khó khăn nhưng năm 2015 lợi nhuận của công ty đã đạt 185% so với cùng kỳ và hơn 200% so với kế hoạch.</t>
  </si>
  <si>
    <t xml:space="preserve">c) Các báo cáo sáng kiến tiết kiệm năng lượng </t>
  </si>
  <si>
    <t xml:space="preserve">a) Tình hình tài sản: </t>
  </si>
  <si>
    <t xml:space="preserve">Do tình hình kinh tế nói chung còn khó khăn và Công ty đang trong giai đoạn chuyển đổi công năng nên không đầu tư dàn trải. Năm 2015  vốn chủ sở hữu tăng so với cùng kỳ.  </t>
  </si>
  <si>
    <t>Công ty TNHH Dịch vụ Tư vấn Tài chính Kế toán và Kiểm toán Việt Nam (AASCN)</t>
  </si>
  <si>
    <t xml:space="preserve">    Chúng tôi đã kiểm toán báo cáo tài chính kèm theo của Công ty Cổ phần Cảng Rau Quả, được lập ngày 07/03/2016, từ trang 06 đến trang 30, bao gồm: Bảng cân đối kế toán tại ngày 31 tháng 12 năm 2015, Báo cáo kết quả hoạt động kinh doanh, Báo cáo lưu chuyển tiền tệ cho năm tài chính kết thúc cùng ngày và Bản thuyết minh báo cáo tài chính.</t>
  </si>
  <si>
    <t xml:space="preserve">    Ban Giám đốc Công ty chịu trách nhiệm về việc lập và trình bày trung thực và hợp lý báo cáo tài chính của Công ty theo chuẩn mực kế toán, chế độ kế toán doanh nghiệp Việt Nam và các quy định pháp lý có liên quan đến việc lập và trình bày báo cáo tài chính và chịu trách nhiệm về kiểm soát nội bộ mà Ban Giám đốc xác định là cần thiết để đảm bảo cho việc lập và trình bày báo cáo tài chính không có sai sót trọng yếu do gian lận hoặc nhầm lẫn. </t>
  </si>
  <si>
    <t xml:space="preserve">     Trách nhiệm của chúng tôi là đưa ra ý kiến về báo cáo tài chính dựa trên kết quả của cuộc kiểm toán. Chúng tôi đã tiến hành kiểm toán theo các chuẩn mực kiểm toán Việt Nam. Các chuẩn mực này yêu cầu chúng tôi tuân thủ chuẩn mực và các quy định về đạo đức nghề nghiệp, lập kế hoạch và thực hiện cuộc kiểm toán để đạt được sự đảm bảo hợp lý về việc liệu báo cáo tài chính của Công ty có còn sai sót trọng yếu hay không.</t>
  </si>
  <si>
    <t xml:space="preserve">      Công việc kiểm toán bao gồm thực hiện các thủ tục nhằm thu thập các bằng chứng kiểm toán về các số liệu và thuyết minh trên báo cáo tài chính. Các thủ tục kiểm toán được lựa chọn dựa trên xét đoán của kiểm toán viên, bao gồm đánh giá rủi ro có sai sót trọng yếu trong báo cáo tài chính do gian lận hoặc nhầm lẫn. Khi thực hiện đánh giá các rủi ro này, kiểm toán viên đã xem xét kiểm soát nội bộ của Công ty liên quan đến việc lập và trình bày báo cáo tài chính trung thực, hợp lý nhằm thiết kế các thủ tục kiểm toán phù hợp với tình hình thực tế, tuy nhiên không nhằm mục đích đưa ra ý kiến về hiệu quả của kiểm soát nội bộ của Công ty. Công việc kiểm toán cũng bao gồm đánh giá tính thích hợp của các chính sách kế toán được áp dụng và tính hợp lý của các ước tính kế toán của Ban Giám đốc cũng như đánh giá việc trình bày tổng thể báo cáo tài chính.</t>
  </si>
  <si>
    <t xml:space="preserve">     Chúng tôi tin tưởng rằng các bằng chứng kiểm toán mà chúng tôi đã thu thập được là đầy đủ và thích hợp làm cơ sở cho ý kiến kiểm toán ngoại trừ của chúng tôi.</t>
  </si>
  <si>
    <t xml:space="preserve">      Theo ý kiến của chúng tôi, ngoại trừ ảnh hưởng của vấn đề nêu tại đoạn “Cơ sở của ý kiến kiểm toán ngoại trừ”, báo cáo tài chính đã phản ánh trung thực và hợp lý, trên các khía cạnh trọng yếu tình hình tài chính của Công ty Cổ phần Cảng Rau Quả tại ngày 31 tháng 12 năm 2015 cũng như kết quả hoạt động kinh doanh và tình hình lưu chuyển tiền tệ cho năm tài chính kết thúc cùng ngày, phù hợp với chuẩn mực kế toán, chế độ kế toán doanh nghiệp Việt Nam và các quy định pháp lý có liên quan đến việc lập và trình bày báo cáo tài chính</t>
  </si>
  <si>
    <t xml:space="preserve">      Báo cáo tài chính của Công ty Cổ phần Cảng Rau Quả cho năm tài chính kết thúc tại ngày 31/12/2014 đã được kiểm toán bởi doanh nghiệp kiểm toán khác và phát hành báo cáo kiểm toán độc lập số 94BCKT/TC ngày 07 tháng 03 năm 2015 với ý kiến ngoại trừ. Các vấn đề ngoại trừ trong báo cáo kiểm toán năm 2014 đã được Công ty Cổ phần Cảng Rau Quả xử lý vào báo cáo tài chính năm 2015.</t>
  </si>
  <si>
    <t>2. Báo cáo Tài chính được kiểm toán</t>
  </si>
  <si>
    <t xml:space="preserve">                      </t>
  </si>
  <si>
    <t xml:space="preserve">                                  Giám đốc</t>
  </si>
  <si>
    <r>
      <t xml:space="preserve">                         </t>
    </r>
    <r>
      <rPr>
        <b/>
        <sz val="12"/>
        <color indexed="8"/>
        <rFont val="Times New Roman"/>
        <family val="1"/>
      </rPr>
      <t xml:space="preserve">   NGƯỜI ĐẠI DIỆN THEO PHÁP LUẬT                            </t>
    </r>
    <r>
      <rPr>
        <sz val="12"/>
        <color indexed="8"/>
        <rFont val="Times New Roman"/>
        <family val="1"/>
      </rPr>
      <t xml:space="preserve">                    </t>
    </r>
  </si>
  <si>
    <r>
      <t xml:space="preserve">          </t>
    </r>
    <r>
      <rPr>
        <b/>
        <sz val="12"/>
        <rFont val="Times New Roman"/>
        <family val="1"/>
      </rPr>
      <t xml:space="preserve"> ĐẶNG NHƯ BÌNH</t>
    </r>
  </si>
  <si>
    <r>
      <t xml:space="preserve">    Công ty đã ghi nhận các khoản chi phí: tiền thuê đất phải nộp bổ sung, tiền phạt chậm nộp thuế; tiền truy thu thuế thu nhập doanh nghiệp cúa các năm trước vào phát sinh trong năm nay mà không ghi nhận vào báo cáo của các kỳ trước. Cụ thể như sau: Chi phí tiền thuê đất từ 2012 đên 2014 số tiền là: </t>
    </r>
    <r>
      <rPr>
        <sz val="12"/>
        <color indexed="10"/>
        <rFont val="Times New Roman"/>
        <family val="1"/>
      </rPr>
      <t>5.313.557.776</t>
    </r>
    <r>
      <rPr>
        <sz val="12"/>
        <rFont val="Times New Roman"/>
        <family val="1"/>
      </rPr>
      <t xml:space="preserve"> đồng (trong đó 2014 là: 2.114.679.770 đồng), phạt chậm nộp thuế thu nhập doanh nghiệp năm 2007 đến 2010: </t>
    </r>
    <r>
      <rPr>
        <sz val="12"/>
        <color indexed="10"/>
        <rFont val="Times New Roman"/>
        <family val="1"/>
      </rPr>
      <t>1.169.370.866</t>
    </r>
    <r>
      <rPr>
        <sz val="12"/>
        <rFont val="Times New Roman"/>
        <family val="1"/>
      </rPr>
      <t xml:space="preserve"> đồng, truy thu thuế thu nhập doanh nghiệp năm 2007 đến 2010: </t>
    </r>
    <r>
      <rPr>
        <sz val="12"/>
        <color indexed="10"/>
        <rFont val="Times New Roman"/>
        <family val="1"/>
      </rPr>
      <t>2.775.334.018</t>
    </r>
    <r>
      <rPr>
        <sz val="12"/>
        <rFont val="Times New Roman"/>
        <family val="1"/>
      </rPr>
      <t xml:space="preserve"> đồng. Nếu ghi nhận đúng thì khoản mục giá vốn hàng bán, chi phí khác, chi phí thuế thu nhập doanh nghiệp hiện hành, lợi nhuận sau thuế thu nhập doanh nghiệp trên kết quả kinh doanh năm 2015 sẽ thay đổi lần lượt là: (5.313.557.776)đồng,(1.169.370.866) đồng,(1.786.982.480) đồng, 8.269.911.122 đồng. Khoản mục giá vốn hàng bán, chi phí thuế thu nhập doanh nghiệp hiện hành, lợi nhuận sau thuế thu nhập doanh nghiệp trên kết quả kinh doanh năm 2014 sẽ thay đổi là:</t>
    </r>
    <r>
      <rPr>
        <sz val="12"/>
        <color indexed="8"/>
        <rFont val="Times New Roman"/>
        <family val="1"/>
      </rPr>
      <t xml:space="preserve"> </t>
    </r>
    <r>
      <rPr>
        <sz val="12"/>
        <rFont val="Times New Roman"/>
        <family val="1"/>
      </rPr>
      <t>2.114.679.770 đồng, (465.229.549) đồng,(1.649.450.220) đồng. Khoản mục lợi nhuận sau thuế chưa phân phối trên bảng cân đối kế toán tại ngày 01/01/2015 sẽ giảm đi 9.781.384.647 đồng, và các khoản thuế phải nộp nhà nước trên bảng cân đối kế toán tại ngày 01/01/2015 sẽ tăng lên 9.781.384.647 đồng.</t>
    </r>
  </si>
  <si>
    <t>SỐ : 185 /RQ-BCTN</t>
  </si>
  <si>
    <t>TP HCM, NGÀY 23/03/2016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</si>
</sst>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_-;\-* #,##0_-;_-* &quot;-&quot;??_-;_-@_-"/>
  </numFmts>
  <fonts count="89">
    <font>
      <sz val="10"/>
      <name val="VNI-Helve"/>
    </font>
    <font>
      <sz val="10"/>
      <name val="VNI-Helve"/>
    </font>
    <font>
      <sz val="10"/>
      <name val="Times New Roman"/>
      <family val="1"/>
    </font>
    <font>
      <b/>
      <sz val="11"/>
      <color indexed="8"/>
      <name val="Times New Roman"/>
      <family val="1"/>
    </font>
    <font>
      <sz val="11"/>
      <color indexed="8"/>
      <name val="Times New Roman"/>
      <family val="1"/>
    </font>
    <font>
      <b/>
      <sz val="11"/>
      <name val="Times New Roman"/>
      <family val="1"/>
    </font>
    <font>
      <sz val="11"/>
      <name val="Times New Roman"/>
      <family val="1"/>
    </font>
    <font>
      <i/>
      <sz val="11"/>
      <name val="Times New Roman"/>
      <family val="1"/>
    </font>
    <font>
      <b/>
      <sz val="14"/>
      <name val="Times New Roman"/>
      <family val="1"/>
    </font>
    <font>
      <sz val="11"/>
      <color indexed="12"/>
      <name val="Times New Roman"/>
      <family val="1"/>
    </font>
    <font>
      <b/>
      <sz val="11"/>
      <color indexed="12"/>
      <name val="Times New Roman"/>
      <family val="1"/>
    </font>
    <font>
      <b/>
      <sz val="14"/>
      <color indexed="8"/>
      <name val="Times New Roman"/>
      <family val="1"/>
    </font>
    <font>
      <b/>
      <sz val="11"/>
      <color indexed="10"/>
      <name val="Times New Roman"/>
      <family val="1"/>
    </font>
    <font>
      <sz val="8"/>
      <name val="VNI-Helve"/>
    </font>
    <font>
      <b/>
      <i/>
      <sz val="11"/>
      <name val="Times New Roman"/>
      <family val="1"/>
    </font>
    <font>
      <sz val="7"/>
      <name val="Times New Roman"/>
      <family val="1"/>
    </font>
    <font>
      <sz val="11"/>
      <color indexed="17"/>
      <name val="Times New Roman"/>
      <family val="1"/>
    </font>
    <font>
      <i/>
      <sz val="11"/>
      <color indexed="8"/>
      <name val="Times New Roman"/>
      <family val="1"/>
    </font>
    <font>
      <b/>
      <sz val="10"/>
      <name val="Times New Roman"/>
      <family val="1"/>
    </font>
    <font>
      <sz val="9"/>
      <color indexed="81"/>
      <name val="Tahoma"/>
      <family val="2"/>
    </font>
    <font>
      <b/>
      <sz val="9"/>
      <color indexed="81"/>
      <name val="Tahoma"/>
      <family val="2"/>
    </font>
    <font>
      <sz val="10"/>
      <name val="Arial"/>
      <family val="2"/>
    </font>
    <font>
      <sz val="10.5"/>
      <name val="Times New Roman"/>
      <family val="1"/>
    </font>
    <font>
      <b/>
      <sz val="10.5"/>
      <name val="Times New Roman"/>
      <family val="1"/>
    </font>
    <font>
      <i/>
      <sz val="11"/>
      <name val="Times New Roman"/>
      <family val="1"/>
      <charset val="163"/>
    </font>
    <font>
      <sz val="11"/>
      <name val="Times New Roman"/>
      <family val="1"/>
      <charset val="163"/>
    </font>
    <font>
      <b/>
      <sz val="11"/>
      <name val="Times New Roman"/>
      <family val="1"/>
      <charset val="163"/>
    </font>
    <font>
      <sz val="12"/>
      <name val="VNI-Times"/>
    </font>
    <font>
      <b/>
      <sz val="8"/>
      <color indexed="81"/>
      <name val="Tahoma"/>
      <family val="2"/>
    </font>
    <font>
      <sz val="8"/>
      <color indexed="81"/>
      <name val="Tahoma"/>
      <family val="2"/>
    </font>
    <font>
      <sz val="10"/>
      <name val="Arial"/>
      <family val="2"/>
      <charset val="163"/>
    </font>
    <font>
      <sz val="11"/>
      <color indexed="10"/>
      <name val="Times New Roman"/>
      <family val="1"/>
      <charset val="163"/>
    </font>
    <font>
      <b/>
      <sz val="10"/>
      <name val="VNI-Helve"/>
    </font>
    <font>
      <b/>
      <sz val="10"/>
      <name val="Arial"/>
      <family val="2"/>
    </font>
    <font>
      <sz val="11"/>
      <name val="돋움"/>
      <family val="3"/>
      <charset val="129"/>
    </font>
    <font>
      <b/>
      <sz val="10"/>
      <color indexed="8"/>
      <name val="Arial"/>
      <family val="2"/>
    </font>
    <font>
      <b/>
      <sz val="10"/>
      <color indexed="8"/>
      <name val=".VnTimeH"/>
      <family val="2"/>
    </font>
    <font>
      <sz val="10"/>
      <color indexed="8"/>
      <name val="Arial"/>
      <family val="2"/>
    </font>
    <font>
      <b/>
      <sz val="10"/>
      <name val=".VnTimeH"/>
      <family val="2"/>
    </font>
    <font>
      <b/>
      <sz val="11"/>
      <color indexed="8"/>
      <name val="Times New Roman"/>
      <family val="1"/>
      <charset val="163"/>
    </font>
    <font>
      <b/>
      <i/>
      <sz val="11"/>
      <name val="Times New Roman"/>
      <family val="1"/>
      <charset val="163"/>
    </font>
    <font>
      <sz val="11"/>
      <color indexed="10"/>
      <name val="Times New Roman"/>
      <family val="1"/>
    </font>
    <font>
      <sz val="9"/>
      <color indexed="81"/>
      <name val="Tahoma"/>
      <family val="2"/>
      <charset val="163"/>
    </font>
    <font>
      <b/>
      <sz val="9"/>
      <color indexed="81"/>
      <name val="Tahoma"/>
      <family val="2"/>
      <charset val="163"/>
    </font>
    <font>
      <i/>
      <sz val="10"/>
      <name val="Times New Roman"/>
      <family val="1"/>
    </font>
    <font>
      <sz val="11"/>
      <color indexed="8"/>
      <name val="Times New Roman"/>
      <family val="1"/>
      <charset val="163"/>
    </font>
    <font>
      <sz val="11"/>
      <name val="VNI-Helve"/>
    </font>
    <font>
      <sz val="12"/>
      <color indexed="8"/>
      <name val="Times New Roman"/>
      <family val="1"/>
    </font>
    <font>
      <i/>
      <sz val="12"/>
      <color indexed="8"/>
      <name val="Times New Roman"/>
      <family val="1"/>
    </font>
    <font>
      <b/>
      <sz val="12"/>
      <color indexed="8"/>
      <name val="Times New Roman"/>
      <family val="1"/>
    </font>
    <font>
      <b/>
      <i/>
      <sz val="12"/>
      <color indexed="8"/>
      <name val="Times New Roman"/>
      <family val="1"/>
    </font>
    <font>
      <b/>
      <sz val="12"/>
      <name val="Times New Roman"/>
      <family val="1"/>
    </font>
    <font>
      <sz val="14"/>
      <name val="Times New Roman"/>
      <family val="1"/>
    </font>
    <font>
      <sz val="12"/>
      <name val="Times New Roman"/>
      <family val="1"/>
    </font>
    <font>
      <b/>
      <i/>
      <sz val="12"/>
      <name val="Times New Roman"/>
      <family val="1"/>
    </font>
    <font>
      <i/>
      <sz val="12"/>
      <name val="Times New Roman"/>
      <family val="1"/>
    </font>
    <font>
      <sz val="7"/>
      <color indexed="8"/>
      <name val="Times New Roman"/>
      <family val="1"/>
    </font>
    <font>
      <vertAlign val="superscript"/>
      <sz val="12"/>
      <color indexed="8"/>
      <name val="Times New Roman"/>
      <family val="1"/>
    </font>
    <font>
      <sz val="12"/>
      <color indexed="63"/>
      <name val="Times New Roman"/>
      <family val="1"/>
    </font>
    <font>
      <i/>
      <sz val="7"/>
      <color indexed="8"/>
      <name val="Times New Roman"/>
      <family val="1"/>
    </font>
    <font>
      <b/>
      <sz val="7"/>
      <color indexed="8"/>
      <name val="Times New Roman"/>
      <family val="1"/>
    </font>
    <font>
      <sz val="12"/>
      <name val="VNI-Helve"/>
    </font>
    <font>
      <sz val="12"/>
      <color indexed="10"/>
      <name val="Times New Roman"/>
      <family val="1"/>
    </font>
    <font>
      <sz val="11"/>
      <color theme="1"/>
      <name val="Calibri"/>
      <family val="2"/>
      <scheme val="minor"/>
    </font>
    <font>
      <b/>
      <sz val="11"/>
      <color rgb="FFFF0000"/>
      <name val="Times New Roman"/>
      <family val="1"/>
    </font>
    <font>
      <sz val="11"/>
      <color rgb="FFFF0000"/>
      <name val="Times New Roman"/>
      <family val="1"/>
    </font>
    <font>
      <sz val="11"/>
      <color rgb="FF0000FF"/>
      <name val="Times New Roman"/>
      <family val="1"/>
    </font>
    <font>
      <sz val="11"/>
      <color theme="0"/>
      <name val="Times New Roman"/>
      <family val="1"/>
    </font>
    <font>
      <sz val="11"/>
      <color rgb="FF343434"/>
      <name val="Times New Roman"/>
      <family val="1"/>
    </font>
    <font>
      <i/>
      <sz val="11"/>
      <color rgb="FF0070C0"/>
      <name val="Times New Roman"/>
      <family val="1"/>
    </font>
    <font>
      <sz val="11"/>
      <color rgb="FF0070C0"/>
      <name val="Times New Roman"/>
      <family val="1"/>
    </font>
    <font>
      <b/>
      <sz val="11"/>
      <color rgb="FF000000"/>
      <name val="Times New Roman"/>
      <family val="1"/>
    </font>
    <font>
      <sz val="10"/>
      <color rgb="FFFF0000"/>
      <name val="VNI-Helve"/>
    </font>
    <font>
      <sz val="10"/>
      <color rgb="FFFF0000"/>
      <name val="Arial"/>
      <family val="2"/>
    </font>
    <font>
      <sz val="10"/>
      <color rgb="FF0070C0"/>
      <name val="Arial"/>
      <family val="2"/>
    </font>
    <font>
      <sz val="10"/>
      <color rgb="FF00B0F0"/>
      <name val="VNI-Helve"/>
    </font>
    <font>
      <sz val="10"/>
      <color theme="0"/>
      <name val="Times New Roman"/>
      <family val="1"/>
    </font>
    <font>
      <i/>
      <sz val="11"/>
      <color theme="0"/>
      <name val="Times New Roman"/>
      <family val="1"/>
    </font>
    <font>
      <i/>
      <sz val="11"/>
      <color rgb="FFFF0000"/>
      <name val="Times New Roman"/>
      <family val="1"/>
    </font>
    <font>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i/>
      <sz val="12"/>
      <color rgb="FF000000"/>
      <name val="Times New Roman"/>
      <family val="1"/>
    </font>
    <font>
      <b/>
      <sz val="10"/>
      <color rgb="FF000000"/>
      <name val="Times New Roman"/>
      <family val="1"/>
    </font>
    <font>
      <sz val="10"/>
      <color rgb="FF000000"/>
      <name val="Times New Roman"/>
      <family val="1"/>
    </font>
    <font>
      <b/>
      <sz val="11"/>
      <color theme="0"/>
      <name val="Times New Roman"/>
      <family val="1"/>
    </font>
    <font>
      <sz val="11"/>
      <color rgb="FF000000"/>
      <name val="Times New Roman"/>
      <family val="1"/>
    </font>
    <font>
      <b/>
      <sz val="14"/>
      <color rgb="FF000000"/>
      <name val="Times New Roman"/>
      <family val="1"/>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right/>
      <top/>
      <bottom style="medium">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top style="double">
        <color indexed="64"/>
      </top>
      <bottom/>
      <diagonal/>
    </border>
    <border>
      <left/>
      <right style="double">
        <color indexed="64"/>
      </right>
      <top/>
      <bottom/>
      <diagonal/>
    </border>
    <border>
      <left/>
      <right style="thin">
        <color indexed="64"/>
      </right>
      <top/>
      <bottom/>
      <diagonal/>
    </border>
    <border>
      <left style="thin">
        <color indexed="8"/>
      </left>
      <right/>
      <top style="thin">
        <color indexed="8"/>
      </top>
      <bottom/>
      <diagonal/>
    </border>
    <border>
      <left style="thin">
        <color indexed="65"/>
      </left>
      <right style="thin">
        <color indexed="8"/>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rgb="FF1F1F1F"/>
      </left>
      <right style="medium">
        <color rgb="FF1F1F1F"/>
      </right>
      <top/>
      <bottom style="medium">
        <color rgb="FF1F1F1F"/>
      </bottom>
      <diagonal/>
    </border>
    <border>
      <left/>
      <right style="medium">
        <color rgb="FF1F1F1F"/>
      </right>
      <top/>
      <bottom style="medium">
        <color rgb="FF1F1F1F"/>
      </bottom>
      <diagonal/>
    </border>
    <border>
      <left/>
      <right style="medium">
        <color indexed="64"/>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right style="medium">
        <color rgb="FF1F1F1F"/>
      </right>
      <top style="medium">
        <color rgb="FF1F1F1F"/>
      </top>
      <bottom style="medium">
        <color rgb="FF1F1F1F"/>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rgb="FF1F1F1F"/>
      </left>
      <right style="medium">
        <color rgb="FF1F1F1F"/>
      </right>
      <top style="medium">
        <color rgb="FF1F1F1F"/>
      </top>
      <bottom style="medium">
        <color rgb="FF1F1F1F"/>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medium">
        <color rgb="FF1F1F1F"/>
      </left>
      <right/>
      <top style="medium">
        <color rgb="FF1F1F1F"/>
      </top>
      <bottom style="medium">
        <color rgb="FF1F1F1F"/>
      </bottom>
      <diagonal/>
    </border>
    <border>
      <left style="medium">
        <color rgb="FF1F1F1F"/>
      </left>
      <right/>
      <top style="medium">
        <color rgb="FF1F1F1F"/>
      </top>
      <bottom/>
      <diagonal/>
    </border>
    <border>
      <left/>
      <right style="medium">
        <color rgb="FF1F1F1F"/>
      </right>
      <top style="medium">
        <color rgb="FF1F1F1F"/>
      </top>
      <bottom/>
      <diagonal/>
    </border>
    <border>
      <left style="medium">
        <color rgb="FF1F1F1F"/>
      </left>
      <right/>
      <top/>
      <bottom style="medium">
        <color rgb="FF1F1F1F"/>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rgb="FF000000"/>
      </bottom>
      <diagonal/>
    </border>
    <border>
      <left style="medium">
        <color rgb="FF1F1F1F"/>
      </left>
      <right style="medium">
        <color rgb="FF1F1F1F"/>
      </right>
      <top style="medium">
        <color rgb="FF1F1F1F"/>
      </top>
      <bottom/>
      <diagonal/>
    </border>
  </borders>
  <cellStyleXfs count="11">
    <xf numFmtId="0" fontId="0" fillId="0" borderId="0"/>
    <xf numFmtId="0" fontId="34" fillId="0" borderId="0"/>
    <xf numFmtId="3" fontId="27" fillId="0" borderId="1"/>
    <xf numFmtId="43" fontId="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63" fillId="0" borderId="0"/>
    <xf numFmtId="0" fontId="30" fillId="0" borderId="0"/>
    <xf numFmtId="0" fontId="27" fillId="0" borderId="0"/>
    <xf numFmtId="9" fontId="1" fillId="0" borderId="0" applyFont="0" applyFill="0" applyBorder="0" applyAlignment="0" applyProtection="0"/>
  </cellStyleXfs>
  <cellXfs count="886">
    <xf numFmtId="0" fontId="0" fillId="0" borderId="0" xfId="0"/>
    <xf numFmtId="0" fontId="2" fillId="0" borderId="0" xfId="0" applyFont="1"/>
    <xf numFmtId="0" fontId="10" fillId="0" borderId="0" xfId="0" applyFont="1"/>
    <xf numFmtId="0" fontId="12" fillId="0" borderId="0" xfId="0" applyFont="1"/>
    <xf numFmtId="164" fontId="2" fillId="0" borderId="0" xfId="3" applyNumberFormat="1" applyFont="1"/>
    <xf numFmtId="0" fontId="5" fillId="0" borderId="0" xfId="0" applyFont="1" applyAlignment="1">
      <alignment horizontal="left"/>
    </xf>
    <xf numFmtId="0" fontId="6" fillId="0" borderId="0" xfId="0" applyFont="1" applyBorder="1" applyAlignment="1">
      <alignment horizontal="center" vertical="top" wrapText="1"/>
    </xf>
    <xf numFmtId="0" fontId="5" fillId="0" borderId="0" xfId="0" applyFont="1" applyAlignment="1">
      <alignment horizontal="justify"/>
    </xf>
    <xf numFmtId="0" fontId="5" fillId="0" borderId="0" xfId="0" applyFont="1" applyAlignment="1"/>
    <xf numFmtId="0" fontId="12" fillId="0" borderId="0" xfId="0" applyFont="1" applyAlignment="1">
      <alignment horizontal="left"/>
    </xf>
    <xf numFmtId="0" fontId="5" fillId="0" borderId="0" xfId="0" applyFont="1" applyAlignment="1">
      <alignment horizontal="right" vertical="top" wrapText="1"/>
    </xf>
    <xf numFmtId="0" fontId="6" fillId="0" borderId="0" xfId="0" applyFont="1" applyAlignment="1">
      <alignment horizontal="right" vertical="top" wrapText="1"/>
    </xf>
    <xf numFmtId="0" fontId="6" fillId="0" borderId="0" xfId="0" applyFont="1" applyAlignment="1">
      <alignment vertical="top" wrapText="1"/>
    </xf>
    <xf numFmtId="0" fontId="6" fillId="0" borderId="0" xfId="0" applyFont="1" applyAlignment="1">
      <alignment horizontal="justify" vertical="top" wrapText="1"/>
    </xf>
    <xf numFmtId="0" fontId="5" fillId="0" borderId="0" xfId="0" applyFont="1" applyAlignment="1">
      <alignment wrapText="1"/>
    </xf>
    <xf numFmtId="0" fontId="5" fillId="0" borderId="0" xfId="0" applyFont="1" applyAlignment="1">
      <alignment horizontal="center" vertical="top" wrapText="1"/>
    </xf>
    <xf numFmtId="164" fontId="6" fillId="0" borderId="0" xfId="3" applyNumberFormat="1" applyFont="1" applyAlignment="1">
      <alignment horizontal="right" vertical="top" wrapText="1"/>
    </xf>
    <xf numFmtId="164" fontId="2" fillId="0" borderId="0" xfId="0" applyNumberFormat="1" applyFont="1"/>
    <xf numFmtId="0" fontId="16" fillId="0" borderId="0" xfId="0" applyFont="1" applyAlignment="1">
      <alignment horizontal="justify"/>
    </xf>
    <xf numFmtId="0" fontId="6" fillId="0" borderId="0" xfId="0" applyFont="1" applyAlignment="1">
      <alignment horizontal="justify"/>
    </xf>
    <xf numFmtId="0" fontId="5" fillId="0" borderId="0" xfId="0" applyFont="1" applyAlignment="1">
      <alignment horizontal="center" wrapText="1"/>
    </xf>
    <xf numFmtId="164" fontId="6" fillId="0" borderId="0" xfId="3" applyNumberFormat="1" applyFont="1" applyAlignment="1">
      <alignment horizontal="justify" vertical="top" wrapText="1"/>
    </xf>
    <xf numFmtId="14" fontId="5" fillId="0" borderId="0" xfId="0" applyNumberFormat="1" applyFont="1" applyAlignment="1">
      <alignment horizontal="right" vertical="top" wrapText="1"/>
    </xf>
    <xf numFmtId="0" fontId="7" fillId="0" borderId="0" xfId="0" applyFont="1" applyAlignment="1">
      <alignment horizontal="right"/>
    </xf>
    <xf numFmtId="0" fontId="3" fillId="0" borderId="0" xfId="0" applyFont="1" applyAlignment="1">
      <alignment horizontal="justify" vertical="top" wrapText="1"/>
    </xf>
    <xf numFmtId="0" fontId="3" fillId="0" borderId="0" xfId="0" applyFont="1" applyAlignment="1">
      <alignment horizontal="right" vertical="top" wrapText="1"/>
    </xf>
    <xf numFmtId="0" fontId="4" fillId="0" borderId="0" xfId="0" applyFont="1" applyAlignment="1">
      <alignment horizontal="justify" vertical="top" wrapText="1"/>
    </xf>
    <xf numFmtId="0" fontId="17" fillId="0" borderId="0" xfId="0" applyFont="1" applyAlignment="1">
      <alignment horizontal="justify" vertical="top" wrapText="1"/>
    </xf>
    <xf numFmtId="0" fontId="5" fillId="0" borderId="0" xfId="0" applyFont="1" applyAlignment="1">
      <alignment vertical="top" wrapText="1"/>
    </xf>
    <xf numFmtId="0" fontId="7" fillId="0" borderId="0" xfId="0" applyFont="1" applyAlignment="1">
      <alignment horizontal="justify" vertical="top" wrapText="1"/>
    </xf>
    <xf numFmtId="164" fontId="7" fillId="0" borderId="0" xfId="3" applyNumberFormat="1" applyFont="1" applyAlignment="1">
      <alignment horizontal="right" vertical="top" wrapText="1"/>
    </xf>
    <xf numFmtId="164" fontId="6" fillId="0" borderId="0" xfId="3" applyNumberFormat="1" applyFont="1" applyBorder="1" applyAlignment="1">
      <alignment horizontal="right" vertical="top" wrapText="1"/>
    </xf>
    <xf numFmtId="0" fontId="5"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164" fontId="5" fillId="0" borderId="0" xfId="3" applyNumberFormat="1" applyFont="1" applyAlignment="1">
      <alignment horizontal="right" vertical="top" wrapText="1"/>
    </xf>
    <xf numFmtId="164" fontId="2" fillId="0" borderId="0" xfId="3" applyNumberFormat="1" applyFont="1" applyBorder="1"/>
    <xf numFmtId="164" fontId="18" fillId="0" borderId="0" xfId="3" applyNumberFormat="1" applyFont="1" applyBorder="1"/>
    <xf numFmtId="164" fontId="6" fillId="0" borderId="0" xfId="3" applyNumberFormat="1" applyFont="1" applyFill="1" applyBorder="1" applyAlignment="1">
      <alignment horizontal="right" vertical="top" wrapText="1"/>
    </xf>
    <xf numFmtId="0" fontId="17" fillId="0" borderId="0" xfId="0" quotePrefix="1" applyFont="1" applyAlignment="1">
      <alignment horizontal="justify" vertical="top" wrapText="1"/>
    </xf>
    <xf numFmtId="0" fontId="3" fillId="0" borderId="0" xfId="0" applyFont="1" applyAlignment="1">
      <alignment horizontal="center" vertical="top" wrapText="1"/>
    </xf>
    <xf numFmtId="0" fontId="5" fillId="0" borderId="0" xfId="0" applyFont="1" applyAlignment="1">
      <alignment horizontal="left" indent="3"/>
    </xf>
    <xf numFmtId="0" fontId="3" fillId="0" borderId="0" xfId="0" applyFont="1" applyBorder="1" applyAlignment="1">
      <alignment horizontal="center" wrapText="1"/>
    </xf>
    <xf numFmtId="0" fontId="6" fillId="0" borderId="0" xfId="0" quotePrefix="1" applyFont="1" applyAlignment="1">
      <alignment horizontal="justify"/>
    </xf>
    <xf numFmtId="0" fontId="5" fillId="0" borderId="0" xfId="0" applyFont="1" applyAlignment="1">
      <alignment horizontal="left" vertical="top" wrapText="1"/>
    </xf>
    <xf numFmtId="164" fontId="6" fillId="0" borderId="0" xfId="0" applyNumberFormat="1" applyFont="1" applyAlignment="1">
      <alignment horizontal="right" vertical="top" wrapText="1"/>
    </xf>
    <xf numFmtId="0" fontId="7" fillId="0" borderId="0" xfId="0" quotePrefix="1" applyFont="1" applyAlignment="1">
      <alignment vertical="top" wrapText="1"/>
    </xf>
    <xf numFmtId="164" fontId="5" fillId="0" borderId="2" xfId="3" applyNumberFormat="1" applyFont="1" applyBorder="1" applyAlignment="1">
      <alignment horizontal="right" vertical="top" wrapText="1"/>
    </xf>
    <xf numFmtId="0" fontId="5" fillId="0" borderId="0" xfId="0" applyFont="1" applyBorder="1" applyAlignment="1">
      <alignment horizontal="center" vertical="top" wrapText="1"/>
    </xf>
    <xf numFmtId="164" fontId="5" fillId="0" borderId="0" xfId="3" applyNumberFormat="1" applyFont="1" applyBorder="1" applyAlignment="1">
      <alignment horizontal="right" vertical="top" wrapText="1"/>
    </xf>
    <xf numFmtId="164" fontId="6" fillId="0" borderId="0" xfId="0" applyNumberFormat="1" applyFont="1" applyAlignment="1">
      <alignment horizontal="justify" vertical="top" wrapText="1"/>
    </xf>
    <xf numFmtId="0" fontId="6" fillId="0" borderId="0" xfId="0" quotePrefix="1" applyFont="1" applyAlignment="1">
      <alignment horizontal="justify" vertical="top" wrapText="1"/>
    </xf>
    <xf numFmtId="0" fontId="6" fillId="0" borderId="0" xfId="0" applyFont="1" applyAlignment="1">
      <alignment horizontal="left"/>
    </xf>
    <xf numFmtId="164" fontId="6" fillId="0" borderId="0" xfId="3" applyNumberFormat="1" applyFont="1"/>
    <xf numFmtId="164" fontId="6" fillId="0" borderId="0" xfId="0" applyNumberFormat="1" applyFont="1"/>
    <xf numFmtId="0" fontId="6" fillId="0" borderId="0" xfId="0" applyFont="1" applyAlignment="1">
      <alignment horizontal="right"/>
    </xf>
    <xf numFmtId="0" fontId="6" fillId="0" borderId="0" xfId="0" applyFont="1" applyBorder="1"/>
    <xf numFmtId="0" fontId="7" fillId="0" borderId="0" xfId="0" applyFont="1"/>
    <xf numFmtId="0" fontId="2" fillId="0" borderId="3" xfId="0" applyFont="1" applyBorder="1"/>
    <xf numFmtId="0" fontId="6" fillId="0" borderId="3" xfId="0" applyFont="1" applyBorder="1"/>
    <xf numFmtId="0" fontId="6" fillId="0" borderId="3" xfId="0" applyFont="1" applyBorder="1" applyAlignment="1">
      <alignment horizontal="right"/>
    </xf>
    <xf numFmtId="0" fontId="5" fillId="0" borderId="0" xfId="0" applyFont="1" applyAlignment="1">
      <alignment horizontal="right"/>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3" fillId="0" borderId="5" xfId="0" applyFont="1" applyBorder="1" applyAlignment="1">
      <alignment horizontal="right" vertical="top" wrapText="1"/>
    </xf>
    <xf numFmtId="0" fontId="3" fillId="0" borderId="6" xfId="0" applyFont="1" applyBorder="1" applyAlignment="1">
      <alignment horizontal="center" vertical="top" wrapText="1"/>
    </xf>
    <xf numFmtId="0" fontId="3" fillId="0" borderId="4" xfId="0" applyFont="1" applyBorder="1" applyAlignment="1">
      <alignment vertical="top" wrapText="1"/>
    </xf>
    <xf numFmtId="164" fontId="4" fillId="0" borderId="5" xfId="3" applyNumberFormat="1" applyFont="1" applyBorder="1" applyAlignment="1">
      <alignment horizontal="right" vertical="top" wrapText="1"/>
    </xf>
    <xf numFmtId="164" fontId="4" fillId="0" borderId="6" xfId="3" applyNumberFormat="1" applyFont="1" applyBorder="1" applyAlignment="1">
      <alignment horizontal="right" vertical="top" wrapText="1"/>
    </xf>
    <xf numFmtId="0" fontId="4" fillId="0" borderId="4" xfId="0" applyFont="1" applyBorder="1" applyAlignment="1">
      <alignment vertical="top" wrapText="1"/>
    </xf>
    <xf numFmtId="0" fontId="3" fillId="0" borderId="5" xfId="0" applyFont="1" applyBorder="1" applyAlignment="1">
      <alignment horizontal="center"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Alignment="1">
      <alignment vertical="center"/>
    </xf>
    <xf numFmtId="0" fontId="3" fillId="0" borderId="6" xfId="0" applyFont="1" applyBorder="1" applyAlignment="1">
      <alignment horizontal="right" vertical="top" wrapText="1"/>
    </xf>
    <xf numFmtId="0" fontId="2" fillId="0" borderId="0" xfId="0" applyFont="1" applyBorder="1"/>
    <xf numFmtId="0" fontId="10" fillId="0" borderId="0" xfId="0" applyFont="1" applyAlignment="1">
      <alignment horizontal="center"/>
    </xf>
    <xf numFmtId="0" fontId="5" fillId="0" borderId="4" xfId="0" applyFont="1" applyBorder="1" applyAlignment="1">
      <alignment horizontal="left" vertical="top" wrapText="1"/>
    </xf>
    <xf numFmtId="0" fontId="5" fillId="0" borderId="5" xfId="0" applyFont="1" applyBorder="1" applyAlignment="1">
      <alignment horizontal="center" vertical="top" wrapText="1"/>
    </xf>
    <xf numFmtId="0" fontId="6" fillId="0" borderId="5" xfId="0" applyFont="1" applyBorder="1" applyAlignment="1">
      <alignment horizontal="center" vertical="top" wrapText="1"/>
    </xf>
    <xf numFmtId="0" fontId="6" fillId="0" borderId="4" xfId="0" applyFont="1" applyBorder="1" applyAlignment="1">
      <alignment horizontal="left" vertical="top" wrapText="1"/>
    </xf>
    <xf numFmtId="164" fontId="6" fillId="0" borderId="6" xfId="3" applyNumberFormat="1" applyFont="1" applyBorder="1" applyAlignment="1">
      <alignment horizontal="right" vertical="top" wrapText="1"/>
    </xf>
    <xf numFmtId="164" fontId="5" fillId="0" borderId="5" xfId="3" applyNumberFormat="1" applyFont="1" applyBorder="1" applyAlignment="1">
      <alignment horizontal="right" vertical="top" wrapText="1"/>
    </xf>
    <xf numFmtId="164" fontId="5" fillId="0" borderId="6" xfId="3" applyNumberFormat="1" applyFont="1" applyBorder="1" applyAlignment="1">
      <alignment horizontal="right" vertical="top" wrapText="1"/>
    </xf>
    <xf numFmtId="0" fontId="2" fillId="0" borderId="5" xfId="0" applyFont="1" applyBorder="1" applyAlignment="1">
      <alignment horizontal="center" vertical="top" wrapText="1"/>
    </xf>
    <xf numFmtId="0" fontId="7" fillId="0" borderId="4" xfId="0" applyFont="1" applyBorder="1" applyAlignment="1">
      <alignment horizontal="left" vertical="top" wrapText="1"/>
    </xf>
    <xf numFmtId="0" fontId="7" fillId="0" borderId="5" xfId="0" applyFont="1" applyBorder="1" applyAlignment="1">
      <alignment horizontal="center" vertical="top" wrapText="1"/>
    </xf>
    <xf numFmtId="164" fontId="6" fillId="0" borderId="5" xfId="3" applyNumberFormat="1" applyFont="1" applyBorder="1" applyAlignment="1">
      <alignment horizontal="right" vertical="top" wrapText="1"/>
    </xf>
    <xf numFmtId="0" fontId="5" fillId="0" borderId="9" xfId="0" applyFont="1" applyBorder="1" applyAlignment="1">
      <alignment vertical="top" wrapText="1"/>
    </xf>
    <xf numFmtId="0" fontId="5" fillId="0" borderId="10" xfId="0" applyFont="1" applyBorder="1" applyAlignment="1">
      <alignment horizontal="center" vertical="top" wrapText="1"/>
    </xf>
    <xf numFmtId="0" fontId="6" fillId="0" borderId="10" xfId="0" applyFont="1" applyBorder="1" applyAlignment="1">
      <alignment horizontal="center" vertical="top" wrapText="1"/>
    </xf>
    <xf numFmtId="164" fontId="5" fillId="0" borderId="10" xfId="3" applyNumberFormat="1" applyFont="1" applyBorder="1" applyAlignment="1">
      <alignment horizontal="right" vertical="top" wrapText="1"/>
    </xf>
    <xf numFmtId="164" fontId="5" fillId="0" borderId="11" xfId="3" applyNumberFormat="1" applyFont="1" applyBorder="1" applyAlignment="1">
      <alignment horizontal="right" vertical="top" wrapText="1"/>
    </xf>
    <xf numFmtId="0" fontId="5" fillId="0" borderId="5" xfId="0" applyFont="1" applyBorder="1" applyAlignment="1">
      <alignment vertical="top" wrapText="1"/>
    </xf>
    <xf numFmtId="0" fontId="6" fillId="0" borderId="5" xfId="0" applyFont="1" applyBorder="1" applyAlignment="1">
      <alignment horizontal="right" vertical="top" wrapText="1"/>
    </xf>
    <xf numFmtId="0" fontId="6" fillId="0" borderId="6" xfId="0" applyFont="1" applyBorder="1" applyAlignment="1">
      <alignment horizontal="right" vertical="top" wrapText="1"/>
    </xf>
    <xf numFmtId="0" fontId="14" fillId="0" borderId="4" xfId="0" applyFont="1" applyBorder="1" applyAlignment="1">
      <alignment horizontal="left" vertical="top" wrapText="1"/>
    </xf>
    <xf numFmtId="0" fontId="14" fillId="0" borderId="5" xfId="0" applyFont="1" applyBorder="1" applyAlignment="1">
      <alignment horizontal="right" vertical="top" wrapText="1"/>
    </xf>
    <xf numFmtId="0" fontId="5" fillId="0" borderId="5" xfId="0" applyFont="1" applyBorder="1" applyAlignment="1">
      <alignment horizontal="left" vertical="top" wrapText="1" indent="2"/>
    </xf>
    <xf numFmtId="0" fontId="5" fillId="0" borderId="4" xfId="0" applyFont="1" applyBorder="1" applyAlignment="1">
      <alignment vertical="top" wrapText="1"/>
    </xf>
    <xf numFmtId="0" fontId="6" fillId="0" borderId="4" xfId="0" applyFont="1" applyBorder="1" applyAlignment="1">
      <alignment vertical="top" wrapText="1"/>
    </xf>
    <xf numFmtId="0" fontId="14" fillId="0" borderId="4" xfId="0" applyFont="1" applyBorder="1" applyAlignment="1">
      <alignment vertical="top" wrapText="1"/>
    </xf>
    <xf numFmtId="0" fontId="5" fillId="0" borderId="5" xfId="0" applyFont="1" applyBorder="1" applyAlignment="1">
      <alignment horizontal="right" vertical="top" wrapText="1"/>
    </xf>
    <xf numFmtId="0" fontId="12" fillId="0" borderId="3" xfId="0" applyFont="1" applyBorder="1"/>
    <xf numFmtId="0" fontId="6" fillId="0" borderId="9" xfId="0" applyFont="1" applyBorder="1" applyAlignment="1">
      <alignment horizontal="left" vertical="top" wrapText="1"/>
    </xf>
    <xf numFmtId="0" fontId="6" fillId="0" borderId="10" xfId="0" applyFont="1" applyBorder="1" applyAlignment="1">
      <alignment horizontal="right" vertical="top" wrapText="1"/>
    </xf>
    <xf numFmtId="164" fontId="6" fillId="0" borderId="10" xfId="3" applyNumberFormat="1" applyFont="1" applyBorder="1" applyAlignment="1">
      <alignment horizontal="right" vertical="top" wrapText="1"/>
    </xf>
    <xf numFmtId="164" fontId="6" fillId="0" borderId="11" xfId="3" applyNumberFormat="1" applyFont="1" applyBorder="1" applyAlignment="1">
      <alignment horizontal="right" vertical="top" wrapText="1"/>
    </xf>
    <xf numFmtId="0" fontId="6" fillId="0" borderId="0" xfId="0" applyFont="1" applyBorder="1" applyAlignment="1">
      <alignment horizontal="left" vertical="top" wrapText="1"/>
    </xf>
    <xf numFmtId="0" fontId="6" fillId="0" borderId="0" xfId="0" applyFont="1" applyBorder="1" applyAlignment="1">
      <alignment horizontal="right" vertical="top" wrapText="1"/>
    </xf>
    <xf numFmtId="0" fontId="18" fillId="0" borderId="0" xfId="0" applyFont="1" applyBorder="1" applyAlignment="1">
      <alignment horizontal="right"/>
    </xf>
    <xf numFmtId="0" fontId="5" fillId="0" borderId="0" xfId="0" applyFont="1"/>
    <xf numFmtId="164" fontId="6" fillId="0" borderId="0" xfId="3" applyNumberFormat="1" applyFont="1" applyFill="1" applyAlignment="1">
      <alignment horizontal="right" vertical="top" wrapText="1"/>
    </xf>
    <xf numFmtId="0" fontId="5" fillId="0" borderId="3" xfId="0" applyFont="1" applyBorder="1"/>
    <xf numFmtId="0" fontId="14" fillId="0" borderId="0" xfId="0" applyFont="1"/>
    <xf numFmtId="0" fontId="8" fillId="0" borderId="0" xfId="0" applyFont="1" applyAlignment="1"/>
    <xf numFmtId="0" fontId="18" fillId="0" borderId="0" xfId="0" applyFont="1" applyAlignment="1"/>
    <xf numFmtId="0" fontId="5" fillId="0" borderId="0" xfId="0" applyFont="1" applyAlignment="1">
      <alignment vertical="top"/>
    </xf>
    <xf numFmtId="0" fontId="3" fillId="0" borderId="3" xfId="0" applyFont="1" applyBorder="1" applyAlignment="1">
      <alignment horizontal="center" wrapText="1"/>
    </xf>
    <xf numFmtId="164" fontId="6" fillId="0" borderId="0" xfId="0" applyNumberFormat="1" applyFont="1" applyBorder="1" applyAlignment="1">
      <alignment horizontal="right" vertical="top" wrapText="1"/>
    </xf>
    <xf numFmtId="0" fontId="5" fillId="0" borderId="0" xfId="0" applyFont="1" applyAlignment="1">
      <alignment horizontal="justify" vertical="top"/>
    </xf>
    <xf numFmtId="0" fontId="7" fillId="0" borderId="0" xfId="0" applyFont="1" applyAlignment="1">
      <alignment horizontal="right" vertical="top" wrapText="1" indent="2"/>
    </xf>
    <xf numFmtId="0" fontId="6" fillId="0" borderId="0" xfId="0" applyFont="1" applyAlignment="1"/>
    <xf numFmtId="164" fontId="7" fillId="0" borderId="0" xfId="3" applyNumberFormat="1" applyFont="1" applyFill="1" applyAlignment="1">
      <alignment horizontal="right" vertical="top" wrapText="1"/>
    </xf>
    <xf numFmtId="0" fontId="6" fillId="0" borderId="0" xfId="0" quotePrefix="1" applyFont="1" applyAlignment="1">
      <alignment vertical="top" wrapText="1"/>
    </xf>
    <xf numFmtId="164" fontId="5" fillId="0" borderId="0" xfId="0" applyNumberFormat="1" applyFont="1"/>
    <xf numFmtId="0" fontId="6" fillId="0" borderId="0" xfId="0" applyFont="1" applyAlignment="1">
      <alignment horizontal="center"/>
    </xf>
    <xf numFmtId="0" fontId="6" fillId="0" borderId="0" xfId="0" applyFont="1" applyBorder="1" applyAlignment="1">
      <alignment horizontal="right"/>
    </xf>
    <xf numFmtId="0" fontId="6" fillId="0" borderId="0" xfId="0" applyFont="1" applyAlignment="1">
      <alignment wrapText="1"/>
    </xf>
    <xf numFmtId="0" fontId="6" fillId="0" borderId="0" xfId="0" applyFont="1" applyFill="1"/>
    <xf numFmtId="0" fontId="5" fillId="0" borderId="0" xfId="0" applyFont="1" applyFill="1"/>
    <xf numFmtId="0" fontId="6" fillId="0" borderId="0" xfId="0" applyFont="1" applyBorder="1" applyAlignment="1">
      <alignment vertical="top" wrapText="1"/>
    </xf>
    <xf numFmtId="0" fontId="5" fillId="0" borderId="0" xfId="0" applyFont="1" applyAlignment="1">
      <alignment horizontal="left" vertical="top"/>
    </xf>
    <xf numFmtId="0" fontId="7" fillId="0" borderId="0" xfId="0" applyFont="1" applyAlignment="1">
      <alignment horizontal="left" vertical="top"/>
    </xf>
    <xf numFmtId="0" fontId="6" fillId="0" borderId="0" xfId="0" applyFont="1" applyAlignment="1">
      <alignment horizontal="left" vertical="top"/>
    </xf>
    <xf numFmtId="164" fontId="5" fillId="0" borderId="2" xfId="3" applyNumberFormat="1" applyFont="1" applyBorder="1" applyAlignment="1">
      <alignment horizontal="right" vertical="center" wrapText="1"/>
    </xf>
    <xf numFmtId="164" fontId="5" fillId="0" borderId="0" xfId="3" applyNumberFormat="1" applyFont="1" applyBorder="1" applyAlignment="1">
      <alignment horizontal="right" vertical="center" wrapText="1"/>
    </xf>
    <xf numFmtId="0" fontId="6" fillId="0" borderId="8" xfId="0" applyFont="1" applyBorder="1" applyAlignment="1">
      <alignment horizontal="center" vertical="center" wrapText="1"/>
    </xf>
    <xf numFmtId="0" fontId="5" fillId="0" borderId="8" xfId="0" applyFont="1" applyBorder="1" applyAlignment="1">
      <alignment horizontal="center" vertical="center" wrapText="1"/>
    </xf>
    <xf numFmtId="0" fontId="6" fillId="0" borderId="0" xfId="0" quotePrefix="1" applyFont="1" applyAlignment="1">
      <alignment horizontal="left"/>
    </xf>
    <xf numFmtId="0" fontId="6" fillId="0" borderId="0" xfId="0" quotePrefix="1" applyFont="1" applyAlignment="1">
      <alignment horizontal="left" vertical="top"/>
    </xf>
    <xf numFmtId="0" fontId="6" fillId="0" borderId="3" xfId="0" applyFont="1" applyBorder="1" applyAlignment="1">
      <alignment horizontal="left"/>
    </xf>
    <xf numFmtId="0" fontId="8" fillId="0" borderId="0" xfId="0" applyFont="1" applyAlignment="1">
      <alignment horizontal="left"/>
    </xf>
    <xf numFmtId="0" fontId="7" fillId="0" borderId="0" xfId="0" quotePrefix="1" applyFont="1" applyAlignment="1">
      <alignment horizontal="left" vertical="top"/>
    </xf>
    <xf numFmtId="0" fontId="5" fillId="0" borderId="0" xfId="0" applyFont="1" applyFill="1" applyAlignment="1">
      <alignment horizontal="left"/>
    </xf>
    <xf numFmtId="0" fontId="5" fillId="0" borderId="0" xfId="0" applyFont="1" applyFill="1" applyAlignment="1">
      <alignment horizontal="justify"/>
    </xf>
    <xf numFmtId="164" fontId="14" fillId="0" borderId="0" xfId="3" applyNumberFormat="1" applyFont="1" applyFill="1" applyAlignment="1">
      <alignment horizontal="right" vertical="top" wrapText="1"/>
    </xf>
    <xf numFmtId="0" fontId="6" fillId="0" borderId="0" xfId="0" applyFont="1" applyFill="1" applyAlignment="1">
      <alignment horizontal="justify" vertical="top" wrapText="1"/>
    </xf>
    <xf numFmtId="0" fontId="6" fillId="0" borderId="0" xfId="0" quotePrefix="1" applyFont="1"/>
    <xf numFmtId="0" fontId="64" fillId="0" borderId="0" xfId="0" applyFont="1" applyAlignment="1">
      <alignment horizontal="right"/>
    </xf>
    <xf numFmtId="0" fontId="65" fillId="0" borderId="0" xfId="0" applyFont="1"/>
    <xf numFmtId="0" fontId="65" fillId="0" borderId="0" xfId="0" applyFont="1" applyAlignment="1">
      <alignment horizontal="right"/>
    </xf>
    <xf numFmtId="0" fontId="64" fillId="0" borderId="0" xfId="0" applyFont="1" applyAlignment="1"/>
    <xf numFmtId="164" fontId="65" fillId="0" borderId="0" xfId="0" applyNumberFormat="1" applyFont="1"/>
    <xf numFmtId="164" fontId="65" fillId="0" borderId="0" xfId="3" applyNumberFormat="1" applyFont="1"/>
    <xf numFmtId="41" fontId="3" fillId="0" borderId="5" xfId="3" applyNumberFormat="1" applyFont="1" applyBorder="1" applyAlignment="1">
      <alignment horizontal="right" vertical="top" wrapText="1"/>
    </xf>
    <xf numFmtId="41" fontId="3" fillId="0" borderId="6" xfId="3" applyNumberFormat="1" applyFont="1" applyBorder="1" applyAlignment="1">
      <alignment horizontal="right" vertical="top" wrapText="1"/>
    </xf>
    <xf numFmtId="41" fontId="4" fillId="0" borderId="5" xfId="3" applyNumberFormat="1" applyFont="1" applyBorder="1" applyAlignment="1">
      <alignment horizontal="right" vertical="top" wrapText="1"/>
    </xf>
    <xf numFmtId="41" fontId="4" fillId="0" borderId="6" xfId="3" applyNumberFormat="1" applyFont="1" applyBorder="1" applyAlignment="1">
      <alignment horizontal="right" vertical="top" wrapText="1"/>
    </xf>
    <xf numFmtId="0" fontId="6" fillId="0" borderId="0" xfId="0" applyFont="1" applyAlignment="1">
      <alignment vertical="top"/>
    </xf>
    <xf numFmtId="0" fontId="6" fillId="0" borderId="0" xfId="0" applyFont="1" applyAlignment="1">
      <alignment horizontal="left" wrapText="1"/>
    </xf>
    <xf numFmtId="0" fontId="66" fillId="0" borderId="0" xfId="0" applyFont="1" applyAlignment="1">
      <alignment horizontal="justify"/>
    </xf>
    <xf numFmtId="0" fontId="5" fillId="0" borderId="0" xfId="0" applyFont="1" applyBorder="1" applyAlignment="1">
      <alignment horizontal="right" vertical="top" wrapText="1"/>
    </xf>
    <xf numFmtId="0" fontId="6" fillId="0" borderId="12" xfId="0" applyFont="1" applyBorder="1"/>
    <xf numFmtId="164" fontId="5" fillId="0" borderId="8" xfId="3" applyNumberFormat="1" applyFont="1" applyFill="1" applyBorder="1" applyAlignment="1">
      <alignment vertical="center"/>
    </xf>
    <xf numFmtId="164" fontId="5" fillId="0" borderId="13" xfId="3" applyNumberFormat="1" applyFont="1" applyFill="1" applyBorder="1" applyAlignment="1">
      <alignment vertical="center"/>
    </xf>
    <xf numFmtId="164" fontId="6" fillId="0" borderId="14" xfId="3" applyNumberFormat="1" applyFont="1" applyFill="1" applyBorder="1" applyAlignment="1">
      <alignment vertical="top"/>
    </xf>
    <xf numFmtId="164" fontId="6" fillId="0" borderId="6" xfId="3" applyNumberFormat="1" applyFont="1" applyFill="1" applyBorder="1" applyAlignment="1">
      <alignment vertical="top"/>
    </xf>
    <xf numFmtId="164" fontId="5" fillId="0" borderId="14" xfId="3" applyNumberFormat="1" applyFont="1" applyFill="1" applyBorder="1" applyAlignment="1">
      <alignment vertical="top"/>
    </xf>
    <xf numFmtId="164" fontId="5" fillId="0" borderId="6" xfId="3" applyNumberFormat="1" applyFont="1" applyFill="1" applyBorder="1" applyAlignment="1">
      <alignment vertical="top"/>
    </xf>
    <xf numFmtId="0" fontId="3" fillId="0" borderId="4" xfId="0" applyFont="1" applyBorder="1" applyAlignment="1">
      <alignment horizontal="left" vertical="top" wrapText="1"/>
    </xf>
    <xf numFmtId="164" fontId="7" fillId="0" borderId="14" xfId="3" applyNumberFormat="1" applyFont="1" applyFill="1" applyBorder="1" applyAlignment="1">
      <alignment vertical="top"/>
    </xf>
    <xf numFmtId="164" fontId="7" fillId="0" borderId="6" xfId="3" applyNumberFormat="1" applyFont="1" applyFill="1" applyBorder="1" applyAlignment="1">
      <alignment vertical="top"/>
    </xf>
    <xf numFmtId="0" fontId="22" fillId="0" borderId="0" xfId="0" applyFont="1"/>
    <xf numFmtId="164" fontId="22" fillId="0" borderId="0" xfId="3" applyNumberFormat="1" applyFont="1" applyAlignment="1">
      <alignment vertical="top"/>
    </xf>
    <xf numFmtId="164" fontId="23" fillId="0" borderId="2" xfId="3" applyNumberFormat="1" applyFont="1" applyBorder="1" applyAlignment="1">
      <alignment vertical="center"/>
    </xf>
    <xf numFmtId="0" fontId="5" fillId="0" borderId="0" xfId="0" applyFont="1" applyAlignment="1">
      <alignment vertical="center" wrapText="1"/>
    </xf>
    <xf numFmtId="164" fontId="23" fillId="0" borderId="0" xfId="3" applyNumberFormat="1" applyFont="1" applyAlignment="1">
      <alignment vertical="top"/>
    </xf>
    <xf numFmtId="164" fontId="6" fillId="0" borderId="0" xfId="3" applyNumberFormat="1" applyFont="1" applyFill="1"/>
    <xf numFmtId="164" fontId="24" fillId="0" borderId="0" xfId="3" applyNumberFormat="1" applyFont="1" applyAlignment="1">
      <alignment horizontal="right" vertical="top" wrapText="1"/>
    </xf>
    <xf numFmtId="0" fontId="6" fillId="0" borderId="3" xfId="0" applyFont="1" applyFill="1" applyBorder="1"/>
    <xf numFmtId="41" fontId="4" fillId="0" borderId="5" xfId="3" applyNumberFormat="1" applyFont="1" applyFill="1" applyBorder="1" applyAlignment="1">
      <alignment horizontal="right" vertical="top" wrapText="1"/>
    </xf>
    <xf numFmtId="0" fontId="26" fillId="0" borderId="0" xfId="0" applyFont="1" applyFill="1"/>
    <xf numFmtId="0" fontId="25" fillId="0" borderId="0" xfId="0" applyFont="1"/>
    <xf numFmtId="0" fontId="6" fillId="0" borderId="0" xfId="0" applyFont="1" applyAlignment="1">
      <alignment horizontal="right" vertical="top"/>
    </xf>
    <xf numFmtId="9" fontId="6" fillId="0" borderId="0" xfId="10" applyFont="1" applyAlignment="1">
      <alignment horizontal="right" vertical="top" wrapText="1"/>
    </xf>
    <xf numFmtId="164" fontId="14" fillId="0" borderId="6" xfId="3" applyNumberFormat="1" applyFont="1" applyFill="1" applyBorder="1" applyAlignment="1">
      <alignment vertical="top"/>
    </xf>
    <xf numFmtId="164" fontId="14" fillId="0" borderId="14" xfId="3" applyNumberFormat="1" applyFont="1" applyFill="1" applyBorder="1" applyAlignment="1">
      <alignment vertical="top"/>
    </xf>
    <xf numFmtId="164" fontId="5" fillId="0" borderId="15" xfId="3" applyNumberFormat="1" applyFont="1" applyFill="1" applyBorder="1" applyAlignment="1">
      <alignment vertical="top"/>
    </xf>
    <xf numFmtId="164" fontId="5" fillId="0" borderId="11" xfId="3" applyNumberFormat="1" applyFont="1" applyFill="1" applyBorder="1" applyAlignment="1">
      <alignment vertical="top"/>
    </xf>
    <xf numFmtId="164" fontId="6" fillId="0" borderId="0" xfId="0" applyNumberFormat="1" applyFont="1" applyAlignment="1">
      <alignment horizontal="right" vertical="top"/>
    </xf>
    <xf numFmtId="0" fontId="6" fillId="0" borderId="0" xfId="0" applyFont="1" applyFill="1" applyAlignment="1">
      <alignment horizontal="right" vertical="center"/>
    </xf>
    <xf numFmtId="0" fontId="6" fillId="0" borderId="0" xfId="0" applyFont="1" applyAlignment="1">
      <alignment horizontal="justify" vertical="top"/>
    </xf>
    <xf numFmtId="0" fontId="9" fillId="0" borderId="0" xfId="0" applyFont="1" applyAlignment="1">
      <alignment horizontal="center"/>
    </xf>
    <xf numFmtId="0" fontId="5" fillId="0" borderId="5" xfId="0" quotePrefix="1" applyFont="1" applyBorder="1" applyAlignment="1">
      <alignment horizontal="center" vertical="top" wrapText="1"/>
    </xf>
    <xf numFmtId="0" fontId="6" fillId="0" borderId="5" xfId="0" quotePrefix="1" applyFont="1" applyBorder="1" applyAlignment="1">
      <alignment horizontal="center" vertical="top" wrapText="1"/>
    </xf>
    <xf numFmtId="0" fontId="5" fillId="0" borderId="3" xfId="0" applyFont="1" applyBorder="1" applyAlignment="1">
      <alignment horizontal="right" vertical="top" wrapText="1"/>
    </xf>
    <xf numFmtId="164" fontId="5" fillId="0" borderId="2" xfId="0" applyNumberFormat="1" applyFont="1" applyBorder="1" applyAlignment="1">
      <alignment horizontal="right" vertical="center" wrapText="1"/>
    </xf>
    <xf numFmtId="0" fontId="6" fillId="0" borderId="0" xfId="0" applyFont="1" applyAlignment="1">
      <alignment vertical="center"/>
    </xf>
    <xf numFmtId="164" fontId="5" fillId="0" borderId="0" xfId="0" applyNumberFormat="1" applyFont="1" applyBorder="1" applyAlignment="1">
      <alignment horizontal="right" vertical="center" wrapText="1"/>
    </xf>
    <xf numFmtId="43" fontId="6" fillId="0" borderId="0" xfId="3" applyFont="1" applyAlignment="1">
      <alignment vertical="center"/>
    </xf>
    <xf numFmtId="0" fontId="5" fillId="0" borderId="0" xfId="0" applyFont="1" applyAlignment="1">
      <alignment vertical="center"/>
    </xf>
    <xf numFmtId="0" fontId="5" fillId="0" borderId="0" xfId="0" applyFont="1" applyAlignment="1">
      <alignment horizontal="left" wrapText="1"/>
    </xf>
    <xf numFmtId="0" fontId="5" fillId="0" borderId="0" xfId="0" applyFont="1" applyAlignment="1">
      <alignment horizontal="left" vertical="center"/>
    </xf>
    <xf numFmtId="164" fontId="5" fillId="0" borderId="0" xfId="3" applyNumberFormat="1" applyFont="1" applyAlignment="1">
      <alignment horizontal="right" vertical="center" wrapText="1"/>
    </xf>
    <xf numFmtId="0" fontId="22" fillId="0" borderId="0" xfId="0" applyFont="1" applyBorder="1"/>
    <xf numFmtId="164" fontId="23" fillId="0" borderId="0" xfId="3" applyNumberFormat="1" applyFont="1" applyBorder="1" applyAlignment="1">
      <alignment vertical="center"/>
    </xf>
    <xf numFmtId="0" fontId="24" fillId="0" borderId="0" xfId="0" applyFont="1" applyAlignment="1">
      <alignment horizontal="right" vertical="top" wrapText="1"/>
    </xf>
    <xf numFmtId="164" fontId="24" fillId="0" borderId="0" xfId="3" applyNumberFormat="1" applyFont="1" applyFill="1" applyAlignment="1">
      <alignment horizontal="right" vertical="top" wrapText="1"/>
    </xf>
    <xf numFmtId="0" fontId="3" fillId="0" borderId="0" xfId="0" applyFont="1" applyAlignment="1">
      <alignment horizontal="left" vertical="center"/>
    </xf>
    <xf numFmtId="0" fontId="3" fillId="0" borderId="0" xfId="0" applyFont="1" applyAlignment="1">
      <alignment horizontal="justify" vertical="center" wrapText="1"/>
    </xf>
    <xf numFmtId="0" fontId="3" fillId="0" borderId="0" xfId="0" applyFont="1" applyAlignment="1">
      <alignment vertical="center" wrapText="1"/>
    </xf>
    <xf numFmtId="0" fontId="6" fillId="0" borderId="0" xfId="0" applyFont="1" applyAlignment="1">
      <alignment horizontal="right" vertical="center" wrapText="1"/>
    </xf>
    <xf numFmtId="0" fontId="17" fillId="0" borderId="0" xfId="0" quotePrefix="1" applyFont="1" applyAlignment="1">
      <alignment horizontal="left" vertical="center"/>
    </xf>
    <xf numFmtId="0" fontId="17" fillId="0" borderId="0" xfId="0" applyFont="1" applyAlignment="1">
      <alignment horizontal="justify" vertical="center" wrapText="1"/>
    </xf>
    <xf numFmtId="164" fontId="7" fillId="0" borderId="0" xfId="3" applyNumberFormat="1" applyFont="1" applyAlignment="1">
      <alignment horizontal="right" vertical="center" wrapText="1"/>
    </xf>
    <xf numFmtId="164" fontId="6" fillId="0" borderId="0" xfId="3" applyNumberFormat="1" applyFont="1" applyAlignment="1">
      <alignment horizontal="right" vertical="center" wrapText="1"/>
    </xf>
    <xf numFmtId="0" fontId="17" fillId="0" borderId="0" xfId="0" applyFont="1" applyAlignment="1">
      <alignment horizontal="left" vertical="center"/>
    </xf>
    <xf numFmtId="164" fontId="7" fillId="0" borderId="16" xfId="3" applyNumberFormat="1" applyFont="1" applyBorder="1" applyAlignment="1">
      <alignment horizontal="right" vertical="center" wrapText="1"/>
    </xf>
    <xf numFmtId="164" fontId="7" fillId="0" borderId="0" xfId="3" applyNumberFormat="1" applyFont="1" applyBorder="1" applyAlignment="1">
      <alignment horizontal="right" vertical="center" wrapText="1"/>
    </xf>
    <xf numFmtId="0" fontId="7" fillId="0" borderId="0" xfId="0" applyFont="1" applyAlignment="1">
      <alignment vertical="center" wrapText="1"/>
    </xf>
    <xf numFmtId="0" fontId="7" fillId="0" borderId="0" xfId="0" applyFont="1" applyAlignment="1">
      <alignment horizontal="left" vertical="center"/>
    </xf>
    <xf numFmtId="164" fontId="5" fillId="0" borderId="17" xfId="3" applyNumberFormat="1" applyFont="1" applyBorder="1" applyAlignment="1">
      <alignment horizontal="right" vertical="center" wrapText="1"/>
    </xf>
    <xf numFmtId="0" fontId="25" fillId="0" borderId="0" xfId="0" applyFont="1" applyAlignment="1">
      <alignment horizontal="left" vertical="center"/>
    </xf>
    <xf numFmtId="0" fontId="7" fillId="0" borderId="0" xfId="0" applyFont="1" applyAlignment="1">
      <alignment vertical="center"/>
    </xf>
    <xf numFmtId="164" fontId="25" fillId="0" borderId="0" xfId="3" applyNumberFormat="1" applyFont="1" applyAlignment="1">
      <alignment horizontal="right" vertical="center" wrapText="1"/>
    </xf>
    <xf numFmtId="0" fontId="4" fillId="0" borderId="4" xfId="0" applyFont="1" applyBorder="1" applyAlignment="1">
      <alignment horizontal="left" vertical="top" wrapText="1"/>
    </xf>
    <xf numFmtId="164" fontId="6" fillId="0" borderId="0" xfId="3" applyNumberFormat="1" applyFont="1" applyAlignment="1">
      <alignment horizontal="right" wrapText="1"/>
    </xf>
    <xf numFmtId="0" fontId="65" fillId="0" borderId="0" xfId="0" applyFont="1" applyBorder="1"/>
    <xf numFmtId="14" fontId="5" fillId="0" borderId="0" xfId="0" applyNumberFormat="1" applyFont="1" applyBorder="1" applyAlignment="1">
      <alignment horizontal="right" vertical="top" wrapText="1"/>
    </xf>
    <xf numFmtId="164" fontId="25" fillId="0" borderId="0" xfId="3" applyNumberFormat="1" applyFont="1" applyBorder="1" applyAlignment="1">
      <alignment horizontal="right" vertical="center" wrapText="1"/>
    </xf>
    <xf numFmtId="164" fontId="65" fillId="0" borderId="0" xfId="0" applyNumberFormat="1" applyFont="1" applyFill="1"/>
    <xf numFmtId="3" fontId="6" fillId="0" borderId="0" xfId="0" applyNumberFormat="1" applyFont="1" applyAlignment="1"/>
    <xf numFmtId="164" fontId="6" fillId="0" borderId="0" xfId="3" applyNumberFormat="1" applyFont="1" applyBorder="1" applyAlignment="1">
      <alignment horizontal="right" wrapText="1"/>
    </xf>
    <xf numFmtId="0" fontId="67" fillId="0" borderId="0" xfId="0" applyFont="1"/>
    <xf numFmtId="164" fontId="67" fillId="0" borderId="0" xfId="0" applyNumberFormat="1" applyFont="1" applyFill="1"/>
    <xf numFmtId="0" fontId="16" fillId="0" borderId="0" xfId="0" applyFont="1" applyAlignment="1">
      <alignment horizontal="justify" vertical="center"/>
    </xf>
    <xf numFmtId="164" fontId="6" fillId="0" borderId="0" xfId="3" applyNumberFormat="1" applyFont="1" applyFill="1" applyAlignment="1">
      <alignment horizontal="right" vertical="center" wrapText="1"/>
    </xf>
    <xf numFmtId="164" fontId="6" fillId="0" borderId="0" xfId="3" applyNumberFormat="1" applyFont="1" applyFill="1" applyBorder="1" applyAlignment="1">
      <alignment horizontal="right" vertical="center" wrapText="1"/>
    </xf>
    <xf numFmtId="0" fontId="6" fillId="0" borderId="0" xfId="0" applyFont="1" applyAlignment="1">
      <alignment horizontal="justify" vertical="center" wrapText="1"/>
    </xf>
    <xf numFmtId="0" fontId="6" fillId="0" borderId="0" xfId="0" applyFont="1" applyAlignment="1">
      <alignment horizontal="right" vertical="center"/>
    </xf>
    <xf numFmtId="164" fontId="26" fillId="0" borderId="0" xfId="3" applyNumberFormat="1" applyFont="1" applyAlignment="1">
      <alignment horizontal="right" vertical="center" wrapText="1"/>
    </xf>
    <xf numFmtId="0" fontId="25" fillId="0" borderId="0" xfId="0" applyFont="1" applyAlignment="1">
      <alignment vertical="center"/>
    </xf>
    <xf numFmtId="0" fontId="6" fillId="0" borderId="0" xfId="0" applyFont="1" applyAlignment="1">
      <alignment horizontal="left" vertical="center"/>
    </xf>
    <xf numFmtId="0" fontId="26" fillId="0" borderId="0" xfId="0" applyFont="1" applyFill="1" applyAlignment="1">
      <alignment horizontal="left" vertical="center"/>
    </xf>
    <xf numFmtId="0" fontId="26" fillId="0" borderId="0" xfId="0" applyFont="1" applyFill="1" applyAlignment="1">
      <alignment vertical="center"/>
    </xf>
    <xf numFmtId="164" fontId="5" fillId="0" borderId="0" xfId="3" applyNumberFormat="1" applyFont="1"/>
    <xf numFmtId="164" fontId="22" fillId="0" borderId="0" xfId="3" applyNumberFormat="1" applyFont="1" applyAlignment="1">
      <alignment vertical="center"/>
    </xf>
    <xf numFmtId="164" fontId="22" fillId="0" borderId="0" xfId="3" applyNumberFormat="1" applyFont="1" applyBorder="1" applyAlignment="1">
      <alignment vertical="center"/>
    </xf>
    <xf numFmtId="164" fontId="22" fillId="0" borderId="0" xfId="3" applyNumberFormat="1" applyFont="1" applyFill="1" applyAlignment="1">
      <alignment vertical="center"/>
    </xf>
    <xf numFmtId="164" fontId="22" fillId="0" borderId="0" xfId="3" applyNumberFormat="1" applyFont="1" applyFill="1" applyBorder="1" applyAlignment="1">
      <alignment vertical="center"/>
    </xf>
    <xf numFmtId="164" fontId="0" fillId="0" borderId="0" xfId="0" applyNumberFormat="1"/>
    <xf numFmtId="14" fontId="18" fillId="0" borderId="0" xfId="3" applyNumberFormat="1" applyFont="1" applyFill="1"/>
    <xf numFmtId="164" fontId="18" fillId="0" borderId="0" xfId="3" applyNumberFormat="1" applyFont="1" applyFill="1"/>
    <xf numFmtId="164" fontId="2" fillId="0" borderId="0" xfId="3" applyNumberFormat="1" applyFont="1" applyAlignment="1">
      <alignment vertical="center"/>
    </xf>
    <xf numFmtId="3" fontId="2" fillId="0" borderId="0" xfId="0" applyNumberFormat="1" applyFont="1"/>
    <xf numFmtId="0" fontId="6" fillId="0" borderId="0" xfId="0" applyFont="1" applyFill="1" applyAlignment="1"/>
    <xf numFmtId="164" fontId="65" fillId="0" borderId="0" xfId="3" applyNumberFormat="1" applyFont="1" applyFill="1"/>
    <xf numFmtId="0" fontId="5" fillId="0" borderId="0" xfId="2" applyNumberFormat="1" applyFont="1" applyBorder="1"/>
    <xf numFmtId="0" fontId="6" fillId="0" borderId="0" xfId="2" applyNumberFormat="1" applyFont="1" applyBorder="1"/>
    <xf numFmtId="0" fontId="5" fillId="0" borderId="0" xfId="2" applyNumberFormat="1" applyFont="1" applyBorder="1" applyAlignment="1">
      <alignment horizontal="right"/>
    </xf>
    <xf numFmtId="0" fontId="6" fillId="0" borderId="3" xfId="2" applyNumberFormat="1" applyFont="1" applyBorder="1" applyAlignment="1">
      <alignment horizontal="left"/>
    </xf>
    <xf numFmtId="0" fontId="6" fillId="0" borderId="3" xfId="2" applyNumberFormat="1" applyFont="1" applyBorder="1" applyAlignment="1"/>
    <xf numFmtId="0" fontId="6" fillId="0" borderId="3" xfId="2" applyNumberFormat="1" applyFont="1" applyBorder="1" applyAlignment="1">
      <alignment horizontal="right"/>
    </xf>
    <xf numFmtId="0" fontId="6" fillId="0" borderId="3" xfId="2" applyNumberFormat="1" applyFont="1" applyBorder="1"/>
    <xf numFmtId="0" fontId="5" fillId="0" borderId="0" xfId="2" applyNumberFormat="1" applyFont="1" applyBorder="1" applyAlignment="1">
      <alignment horizontal="center"/>
    </xf>
    <xf numFmtId="0" fontId="7" fillId="0" borderId="0" xfId="2" applyNumberFormat="1" applyFont="1" applyBorder="1" applyAlignment="1">
      <alignment horizontal="right"/>
    </xf>
    <xf numFmtId="0" fontId="5" fillId="0" borderId="18" xfId="2" applyNumberFormat="1" applyFont="1" applyBorder="1" applyAlignment="1">
      <alignment horizontal="center" vertical="center"/>
    </xf>
    <xf numFmtId="0" fontId="5" fillId="0" borderId="19" xfId="2" applyNumberFormat="1" applyFont="1" applyBorder="1" applyAlignment="1">
      <alignment horizontal="center" vertical="center" wrapText="1"/>
    </xf>
    <xf numFmtId="0" fontId="5" fillId="0" borderId="20" xfId="2" applyNumberFormat="1" applyFont="1" applyBorder="1" applyAlignment="1">
      <alignment horizontal="center" vertical="center" wrapText="1"/>
    </xf>
    <xf numFmtId="0" fontId="6" fillId="0" borderId="0" xfId="2" applyNumberFormat="1" applyFont="1" applyFill="1" applyBorder="1"/>
    <xf numFmtId="0" fontId="5" fillId="0" borderId="4" xfId="2" applyNumberFormat="1" applyFont="1" applyBorder="1" applyAlignment="1">
      <alignment horizontal="center" vertical="center"/>
    </xf>
    <xf numFmtId="0" fontId="5" fillId="0" borderId="5" xfId="2" applyNumberFormat="1" applyFont="1" applyBorder="1" applyAlignment="1">
      <alignment horizontal="center" vertical="center" wrapText="1"/>
    </xf>
    <xf numFmtId="0" fontId="5" fillId="0" borderId="6" xfId="2" applyNumberFormat="1" applyFont="1" applyBorder="1" applyAlignment="1">
      <alignment horizontal="center" vertical="center" wrapText="1"/>
    </xf>
    <xf numFmtId="0" fontId="5" fillId="0" borderId="4" xfId="2" applyNumberFormat="1" applyFont="1" applyBorder="1"/>
    <xf numFmtId="0" fontId="6" fillId="0" borderId="5" xfId="2" applyNumberFormat="1" applyFont="1" applyBorder="1"/>
    <xf numFmtId="0" fontId="6" fillId="0" borderId="6" xfId="2" applyNumberFormat="1" applyFont="1" applyFill="1" applyBorder="1"/>
    <xf numFmtId="0" fontId="5" fillId="0" borderId="21" xfId="0" applyNumberFormat="1" applyFont="1" applyBorder="1"/>
    <xf numFmtId="0" fontId="6" fillId="0" borderId="5" xfId="0" quotePrefix="1" applyNumberFormat="1" applyFont="1" applyBorder="1" applyAlignment="1">
      <alignment horizontal="center"/>
    </xf>
    <xf numFmtId="164" fontId="5" fillId="0" borderId="5" xfId="3" applyNumberFormat="1" applyFont="1" applyBorder="1"/>
    <xf numFmtId="164" fontId="5" fillId="0" borderId="6" xfId="3" applyNumberFormat="1" applyFont="1" applyFill="1" applyBorder="1"/>
    <xf numFmtId="0" fontId="6" fillId="0" borderId="5" xfId="0" applyNumberFormat="1" applyFont="1" applyBorder="1" applyAlignment="1">
      <alignment horizontal="center"/>
    </xf>
    <xf numFmtId="164" fontId="6" fillId="0" borderId="5" xfId="3" applyNumberFormat="1" applyFont="1" applyBorder="1"/>
    <xf numFmtId="0" fontId="6" fillId="0" borderId="21" xfId="0" quotePrefix="1" applyNumberFormat="1" applyFont="1" applyBorder="1"/>
    <xf numFmtId="164" fontId="6" fillId="0" borderId="5" xfId="3" applyNumberFormat="1" applyFont="1" applyFill="1" applyBorder="1"/>
    <xf numFmtId="164" fontId="6" fillId="0" borderId="6" xfId="3" applyNumberFormat="1" applyFont="1" applyFill="1" applyBorder="1"/>
    <xf numFmtId="0" fontId="5" fillId="0" borderId="21" xfId="0" applyNumberFormat="1" applyFont="1" applyBorder="1" applyAlignment="1">
      <alignment vertical="justify" wrapText="1"/>
    </xf>
    <xf numFmtId="0" fontId="6" fillId="0" borderId="5" xfId="0" quotePrefix="1" applyNumberFormat="1" applyFont="1" applyBorder="1" applyAlignment="1">
      <alignment horizontal="center" vertical="center"/>
    </xf>
    <xf numFmtId="164" fontId="5" fillId="0" borderId="5" xfId="3" applyNumberFormat="1" applyFont="1" applyBorder="1" applyAlignment="1">
      <alignment vertical="center"/>
    </xf>
    <xf numFmtId="164" fontId="5" fillId="0" borderId="6" xfId="3" applyNumberFormat="1" applyFont="1" applyFill="1" applyBorder="1" applyAlignment="1">
      <alignment vertical="center"/>
    </xf>
    <xf numFmtId="0" fontId="6" fillId="0" borderId="21" xfId="0" quotePrefix="1" applyNumberFormat="1" applyFont="1" applyBorder="1" applyAlignment="1">
      <alignment vertical="justify" wrapText="1"/>
    </xf>
    <xf numFmtId="164" fontId="6" fillId="0" borderId="5" xfId="3" applyNumberFormat="1" applyFont="1" applyFill="1" applyBorder="1" applyAlignment="1">
      <alignment vertical="center"/>
    </xf>
    <xf numFmtId="164" fontId="6" fillId="0" borderId="6" xfId="3" applyNumberFormat="1" applyFont="1" applyFill="1" applyBorder="1" applyAlignment="1">
      <alignment vertical="center"/>
    </xf>
    <xf numFmtId="0" fontId="14" fillId="0" borderId="4" xfId="2" applyNumberFormat="1" applyFont="1" applyBorder="1"/>
    <xf numFmtId="0" fontId="6" fillId="0" borderId="5" xfId="2" applyNumberFormat="1" applyFont="1" applyBorder="1" applyAlignment="1">
      <alignment horizontal="center"/>
    </xf>
    <xf numFmtId="164" fontId="5" fillId="0" borderId="5" xfId="3" applyNumberFormat="1" applyFont="1" applyFill="1" applyBorder="1"/>
    <xf numFmtId="164" fontId="5" fillId="0" borderId="6" xfId="3" applyNumberFormat="1" applyFont="1" applyBorder="1"/>
    <xf numFmtId="0" fontId="6" fillId="0" borderId="4" xfId="2" applyNumberFormat="1" applyFont="1" applyBorder="1"/>
    <xf numFmtId="0" fontId="14" fillId="0" borderId="9" xfId="2" applyNumberFormat="1" applyFont="1" applyBorder="1"/>
    <xf numFmtId="0" fontId="6" fillId="0" borderId="10" xfId="2" applyNumberFormat="1" applyFont="1" applyBorder="1" applyAlignment="1">
      <alignment horizontal="center"/>
    </xf>
    <xf numFmtId="164" fontId="5" fillId="0" borderId="10" xfId="3" applyNumberFormat="1" applyFont="1" applyBorder="1"/>
    <xf numFmtId="164" fontId="5" fillId="0" borderId="11" xfId="3" applyNumberFormat="1" applyFont="1" applyBorder="1"/>
    <xf numFmtId="0" fontId="14" fillId="0" borderId="22" xfId="2" applyNumberFormat="1" applyFont="1" applyBorder="1"/>
    <xf numFmtId="0" fontId="6" fillId="0" borderId="22" xfId="2" applyNumberFormat="1" applyFont="1" applyBorder="1" applyAlignment="1">
      <alignment horizontal="center"/>
    </xf>
    <xf numFmtId="164" fontId="5" fillId="0" borderId="22" xfId="3" applyNumberFormat="1" applyFont="1" applyBorder="1"/>
    <xf numFmtId="0" fontId="6" fillId="0" borderId="4" xfId="2" applyNumberFormat="1" applyFont="1" applyBorder="1" applyAlignment="1">
      <alignment horizontal="justify" wrapText="1"/>
    </xf>
    <xf numFmtId="0" fontId="6" fillId="0" borderId="5" xfId="2" applyNumberFormat="1" applyFont="1" applyBorder="1" applyAlignment="1">
      <alignment horizontal="center" vertical="center"/>
    </xf>
    <xf numFmtId="164" fontId="6" fillId="0" borderId="5" xfId="3" applyNumberFormat="1" applyFont="1" applyBorder="1" applyAlignment="1">
      <alignment vertical="center"/>
    </xf>
    <xf numFmtId="0" fontId="6" fillId="0" borderId="4" xfId="2" applyNumberFormat="1" applyFont="1" applyFill="1" applyBorder="1"/>
    <xf numFmtId="164" fontId="5" fillId="0" borderId="0" xfId="3" applyNumberFormat="1" applyFont="1" applyBorder="1"/>
    <xf numFmtId="0" fontId="5" fillId="0" borderId="9" xfId="2" applyNumberFormat="1" applyFont="1" applyBorder="1"/>
    <xf numFmtId="0" fontId="68" fillId="0" borderId="0" xfId="0" applyFont="1" applyAlignment="1">
      <alignment wrapText="1"/>
    </xf>
    <xf numFmtId="0" fontId="6" fillId="0" borderId="0" xfId="0" applyFont="1" applyBorder="1" applyAlignment="1">
      <alignment vertical="center"/>
    </xf>
    <xf numFmtId="0" fontId="5" fillId="0" borderId="4" xfId="0" applyFont="1" applyFill="1" applyBorder="1" applyAlignment="1">
      <alignment vertical="top"/>
    </xf>
    <xf numFmtId="0" fontId="6" fillId="0" borderId="5" xfId="0" applyFont="1" applyFill="1" applyBorder="1" applyAlignment="1">
      <alignment horizontal="center" vertical="top"/>
    </xf>
    <xf numFmtId="0" fontId="6" fillId="0" borderId="4" xfId="0" applyFont="1" applyFill="1" applyBorder="1" applyAlignment="1">
      <alignment vertical="top"/>
    </xf>
    <xf numFmtId="0" fontId="6" fillId="0" borderId="5" xfId="0" applyFont="1" applyFill="1" applyBorder="1" applyAlignment="1">
      <alignment horizontal="center" vertical="top" wrapText="1"/>
    </xf>
    <xf numFmtId="0" fontId="5" fillId="0" borderId="4" xfId="0" applyFont="1" applyFill="1" applyBorder="1" applyAlignment="1">
      <alignment vertical="top" wrapText="1"/>
    </xf>
    <xf numFmtId="0" fontId="6" fillId="0" borderId="4" xfId="0" applyFont="1" applyFill="1" applyBorder="1" applyAlignment="1">
      <alignment vertical="top" wrapText="1"/>
    </xf>
    <xf numFmtId="41" fontId="4" fillId="0" borderId="14" xfId="3" applyNumberFormat="1" applyFont="1" applyFill="1" applyBorder="1" applyAlignment="1">
      <alignment horizontal="right" vertical="top" wrapText="1"/>
    </xf>
    <xf numFmtId="0" fontId="7" fillId="0" borderId="4" xfId="0" applyFont="1" applyFill="1" applyBorder="1" applyAlignment="1">
      <alignment vertical="top" wrapText="1"/>
    </xf>
    <xf numFmtId="0" fontId="6" fillId="0" borderId="21" xfId="0" quotePrefix="1" applyNumberFormat="1" applyFont="1" applyBorder="1" applyAlignment="1">
      <alignment wrapText="1"/>
    </xf>
    <xf numFmtId="0" fontId="5" fillId="0" borderId="0" xfId="9" applyFont="1"/>
    <xf numFmtId="0" fontId="5" fillId="0" borderId="0" xfId="9" applyFont="1" applyAlignment="1">
      <alignment horizontal="left"/>
    </xf>
    <xf numFmtId="0" fontId="5" fillId="0" borderId="0" xfId="9" quotePrefix="1" applyFont="1" applyAlignment="1">
      <alignment horizontal="left"/>
    </xf>
    <xf numFmtId="0" fontId="7" fillId="0" borderId="0" xfId="9" applyFont="1"/>
    <xf numFmtId="49" fontId="7" fillId="0" borderId="0" xfId="0" applyNumberFormat="1" applyFont="1" applyAlignment="1">
      <alignment vertical="top"/>
    </xf>
    <xf numFmtId="0" fontId="5" fillId="2" borderId="0" xfId="9" applyFont="1" applyFill="1" applyAlignment="1">
      <alignment horizontal="left"/>
    </xf>
    <xf numFmtId="49" fontId="7" fillId="2" borderId="0" xfId="0" applyNumberFormat="1" applyFont="1" applyFill="1" applyAlignment="1">
      <alignment vertical="top"/>
    </xf>
    <xf numFmtId="49" fontId="7" fillId="2" borderId="0" xfId="0" quotePrefix="1" applyNumberFormat="1" applyFont="1" applyFill="1" applyAlignment="1">
      <alignment vertical="top"/>
    </xf>
    <xf numFmtId="49" fontId="69" fillId="0" borderId="0" xfId="0" applyNumberFormat="1" applyFont="1" applyAlignment="1">
      <alignment vertical="top"/>
    </xf>
    <xf numFmtId="0" fontId="5" fillId="0" borderId="0" xfId="9" applyFont="1" applyFill="1" applyAlignment="1">
      <alignment horizontal="left"/>
    </xf>
    <xf numFmtId="49" fontId="7" fillId="0" borderId="0" xfId="0" quotePrefix="1" applyNumberFormat="1" applyFont="1" applyFill="1" applyAlignment="1">
      <alignment vertical="top"/>
    </xf>
    <xf numFmtId="0" fontId="65" fillId="0" borderId="0" xfId="0" applyFont="1" applyFill="1"/>
    <xf numFmtId="14" fontId="5" fillId="0" borderId="3" xfId="0" applyNumberFormat="1" applyFont="1" applyBorder="1" applyAlignment="1">
      <alignment horizontal="right" vertical="top" wrapText="1"/>
    </xf>
    <xf numFmtId="0" fontId="5" fillId="0" borderId="0" xfId="9" applyFont="1" applyAlignment="1">
      <alignment horizontal="left" vertical="top"/>
    </xf>
    <xf numFmtId="49" fontId="5" fillId="0" borderId="0" xfId="0" applyNumberFormat="1" applyFont="1" applyAlignment="1">
      <alignment vertical="top"/>
    </xf>
    <xf numFmtId="0" fontId="6" fillId="0" borderId="0" xfId="9" applyFont="1" applyAlignment="1">
      <alignment horizontal="left"/>
    </xf>
    <xf numFmtId="0" fontId="6" fillId="0" borderId="0" xfId="9" applyFont="1" applyBorder="1" applyAlignment="1">
      <alignment horizontal="left"/>
    </xf>
    <xf numFmtId="0" fontId="6" fillId="0" borderId="0" xfId="9" applyFont="1"/>
    <xf numFmtId="0" fontId="70" fillId="0" borderId="0" xfId="0" applyFont="1"/>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164" fontId="6" fillId="2" borderId="6" xfId="3" applyNumberFormat="1" applyFont="1" applyFill="1" applyBorder="1" applyAlignment="1">
      <alignment vertical="top"/>
    </xf>
    <xf numFmtId="164" fontId="6" fillId="0" borderId="23" xfId="3" applyNumberFormat="1" applyFont="1" applyFill="1" applyBorder="1" applyAlignment="1">
      <alignment vertical="top"/>
    </xf>
    <xf numFmtId="164" fontId="6" fillId="0" borderId="5" xfId="3" applyNumberFormat="1" applyFont="1" applyFill="1" applyBorder="1" applyAlignment="1">
      <alignment vertical="top"/>
    </xf>
    <xf numFmtId="164" fontId="5" fillId="0" borderId="23" xfId="3" applyNumberFormat="1" applyFont="1" applyFill="1" applyBorder="1" applyAlignment="1">
      <alignment vertical="top"/>
    </xf>
    <xf numFmtId="164" fontId="5" fillId="0" borderId="5" xfId="3" applyNumberFormat="1" applyFont="1" applyFill="1" applyBorder="1" applyAlignment="1">
      <alignment vertical="top"/>
    </xf>
    <xf numFmtId="164" fontId="7" fillId="0" borderId="23" xfId="3" applyNumberFormat="1" applyFont="1" applyFill="1" applyBorder="1" applyAlignment="1">
      <alignment vertical="top"/>
    </xf>
    <xf numFmtId="0" fontId="5" fillId="0" borderId="0" xfId="9" quotePrefix="1" applyFont="1" applyAlignment="1">
      <alignment horizontal="left" vertical="center"/>
    </xf>
    <xf numFmtId="49" fontId="7" fillId="0" borderId="0" xfId="0" applyNumberFormat="1" applyFont="1" applyAlignment="1">
      <alignment vertical="center"/>
    </xf>
    <xf numFmtId="14" fontId="5" fillId="0" borderId="3" xfId="0" quotePrefix="1" applyNumberFormat="1" applyFont="1" applyBorder="1" applyAlignment="1">
      <alignment horizontal="right" vertical="top" wrapText="1"/>
    </xf>
    <xf numFmtId="14" fontId="5" fillId="0" borderId="3" xfId="0" applyNumberFormat="1" applyFont="1" applyBorder="1" applyAlignment="1">
      <alignment horizontal="right" vertical="center" wrapText="1"/>
    </xf>
    <xf numFmtId="0" fontId="5" fillId="0" borderId="0" xfId="9" applyFont="1" applyAlignment="1">
      <alignment horizontal="left" vertical="center"/>
    </xf>
    <xf numFmtId="164" fontId="6" fillId="0" borderId="0" xfId="3" applyNumberFormat="1" applyFont="1" applyAlignment="1">
      <alignment vertical="center"/>
    </xf>
    <xf numFmtId="164" fontId="14" fillId="0" borderId="0" xfId="3" applyNumberFormat="1" applyFont="1" applyAlignment="1">
      <alignment horizontal="right" vertical="top" wrapText="1"/>
    </xf>
    <xf numFmtId="0" fontId="14" fillId="0" borderId="0" xfId="0" applyFont="1" applyAlignment="1">
      <alignment horizontal="right"/>
    </xf>
    <xf numFmtId="164" fontId="14" fillId="0" borderId="0" xfId="3" applyNumberFormat="1" applyFont="1" applyAlignment="1">
      <alignment horizontal="right"/>
    </xf>
    <xf numFmtId="164" fontId="14" fillId="0" borderId="0" xfId="0" applyNumberFormat="1" applyFont="1" applyAlignment="1">
      <alignment horizontal="right" vertical="top" wrapText="1"/>
    </xf>
    <xf numFmtId="164" fontId="14" fillId="0" borderId="0" xfId="0" applyNumberFormat="1" applyFont="1" applyAlignment="1">
      <alignment horizontal="right"/>
    </xf>
    <xf numFmtId="164" fontId="6" fillId="0" borderId="0" xfId="3" quotePrefix="1" applyNumberFormat="1" applyFont="1" applyAlignment="1">
      <alignment horizontal="right" vertical="center" wrapText="1"/>
    </xf>
    <xf numFmtId="0" fontId="16" fillId="0" borderId="0" xfId="0" applyFont="1" applyAlignment="1">
      <alignment horizontal="right"/>
    </xf>
    <xf numFmtId="164" fontId="6" fillId="0" borderId="0" xfId="0" applyNumberFormat="1" applyFont="1" applyAlignment="1">
      <alignment horizontal="right"/>
    </xf>
    <xf numFmtId="0" fontId="16" fillId="0" borderId="0" xfId="0" applyFont="1" applyFill="1" applyAlignment="1">
      <alignment horizontal="right"/>
    </xf>
    <xf numFmtId="164" fontId="6" fillId="0" borderId="0" xfId="0" applyNumberFormat="1" applyFont="1" applyFill="1" applyAlignment="1">
      <alignment horizontal="right"/>
    </xf>
    <xf numFmtId="0" fontId="6" fillId="0" borderId="0" xfId="0" applyFont="1" applyFill="1" applyAlignment="1">
      <alignment horizontal="right"/>
    </xf>
    <xf numFmtId="0" fontId="5" fillId="0" borderId="3" xfId="0" applyFont="1" applyBorder="1" applyAlignment="1">
      <alignment horizontal="right" vertical="center"/>
    </xf>
    <xf numFmtId="164" fontId="6" fillId="0" borderId="0" xfId="3" applyNumberFormat="1" applyFont="1" applyFill="1" applyAlignment="1">
      <alignment horizontal="right" vertical="center"/>
    </xf>
    <xf numFmtId="164" fontId="6" fillId="0" borderId="0" xfId="3" applyNumberFormat="1" applyFont="1" applyFill="1" applyAlignment="1">
      <alignment horizontal="right"/>
    </xf>
    <xf numFmtId="0" fontId="5" fillId="0" borderId="0" xfId="9" applyFont="1" applyAlignment="1">
      <alignment vertical="center"/>
    </xf>
    <xf numFmtId="0" fontId="5" fillId="0" borderId="0" xfId="0" applyFont="1" applyFill="1" applyAlignment="1">
      <alignment vertical="center"/>
    </xf>
    <xf numFmtId="0" fontId="5" fillId="0" borderId="0" xfId="0" applyFont="1" applyFill="1" applyAlignment="1">
      <alignment horizontal="justify" vertical="center"/>
    </xf>
    <xf numFmtId="0" fontId="18" fillId="0" borderId="0" xfId="0" applyFont="1" applyAlignment="1">
      <alignment vertical="center"/>
    </xf>
    <xf numFmtId="0" fontId="6" fillId="0" borderId="0" xfId="0" applyFont="1" applyAlignment="1">
      <alignment horizontal="justify" vertical="center"/>
    </xf>
    <xf numFmtId="0" fontId="65" fillId="0" borderId="0" xfId="0" applyFont="1" applyAlignment="1">
      <alignment vertical="center"/>
    </xf>
    <xf numFmtId="0" fontId="6" fillId="0" borderId="0" xfId="0" applyFont="1" applyFill="1" applyAlignment="1">
      <alignment horizontal="justify"/>
    </xf>
    <xf numFmtId="0" fontId="5" fillId="0" borderId="3" xfId="0" applyFont="1" applyFill="1" applyBorder="1" applyAlignment="1">
      <alignment horizontal="center" vertical="center" wrapText="1"/>
    </xf>
    <xf numFmtId="0" fontId="16" fillId="0" borderId="0" xfId="0" applyFont="1" applyBorder="1" applyAlignment="1">
      <alignment horizontal="justify" vertical="center"/>
    </xf>
    <xf numFmtId="0" fontId="5" fillId="0" borderId="0" xfId="0" applyFont="1" applyFill="1" applyBorder="1" applyAlignment="1">
      <alignment horizontal="center" vertical="center" wrapText="1"/>
    </xf>
    <xf numFmtId="164" fontId="6" fillId="0" borderId="0" xfId="3" applyNumberFormat="1" applyFont="1" applyAlignment="1">
      <alignment horizontal="justify" vertical="center"/>
    </xf>
    <xf numFmtId="164" fontId="5" fillId="0" borderId="0" xfId="0" applyNumberFormat="1" applyFont="1" applyAlignment="1">
      <alignment horizontal="justify" vertical="center"/>
    </xf>
    <xf numFmtId="164" fontId="65" fillId="0" borderId="0" xfId="0" applyNumberFormat="1" applyFont="1" applyAlignment="1">
      <alignment vertical="center"/>
    </xf>
    <xf numFmtId="0" fontId="5" fillId="0" borderId="0" xfId="0" applyFont="1" applyFill="1" applyAlignment="1">
      <alignment horizontal="left" vertical="center"/>
    </xf>
    <xf numFmtId="0" fontId="6" fillId="0" borderId="0" xfId="0" applyFont="1" applyBorder="1" applyAlignment="1"/>
    <xf numFmtId="0" fontId="5" fillId="0" borderId="0" xfId="0" applyFont="1" applyAlignment="1">
      <alignment horizontal="center" vertical="center"/>
    </xf>
    <xf numFmtId="14" fontId="5" fillId="0" borderId="3" xfId="0" applyNumberFormat="1" applyFont="1" applyBorder="1" applyAlignment="1">
      <alignment horizontal="right" vertical="center"/>
    </xf>
    <xf numFmtId="0" fontId="5" fillId="0" borderId="0" xfId="0" applyFont="1" applyFill="1" applyAlignment="1">
      <alignment horizontal="right"/>
    </xf>
    <xf numFmtId="0" fontId="0" fillId="0" borderId="0" xfId="0" applyAlignment="1">
      <alignment horizontal="right"/>
    </xf>
    <xf numFmtId="0" fontId="5" fillId="0" borderId="0" xfId="0" applyFont="1" applyFill="1" applyAlignment="1">
      <alignment horizontal="center" vertical="center"/>
    </xf>
    <xf numFmtId="0" fontId="5" fillId="0" borderId="0" xfId="9" applyFont="1" applyAlignment="1">
      <alignment horizontal="center" vertical="center"/>
    </xf>
    <xf numFmtId="14" fontId="5" fillId="0" borderId="0" xfId="0" applyNumberFormat="1" applyFont="1" applyBorder="1" applyAlignment="1">
      <alignment horizontal="center" vertical="center" wrapText="1"/>
    </xf>
    <xf numFmtId="10" fontId="5" fillId="0" borderId="3" xfId="9" applyNumberFormat="1" applyFont="1" applyBorder="1" applyAlignment="1">
      <alignment horizontal="center" vertical="center"/>
    </xf>
    <xf numFmtId="165" fontId="5" fillId="0" borderId="3" xfId="3" applyNumberFormat="1" applyFont="1" applyBorder="1" applyAlignment="1">
      <alignment horizontal="center" vertical="center" wrapText="1"/>
    </xf>
    <xf numFmtId="14" fontId="26" fillId="0" borderId="3" xfId="0" applyNumberFormat="1" applyFont="1" applyFill="1" applyBorder="1" applyAlignment="1">
      <alignment horizontal="right" vertical="center"/>
    </xf>
    <xf numFmtId="0" fontId="26" fillId="0" borderId="3" xfId="0" applyFont="1" applyFill="1" applyBorder="1" applyAlignment="1">
      <alignment horizontal="right" vertical="center"/>
    </xf>
    <xf numFmtId="0" fontId="5" fillId="0" borderId="17" xfId="9" applyFont="1" applyBorder="1" applyAlignment="1">
      <alignment horizontal="center" vertical="top"/>
    </xf>
    <xf numFmtId="0" fontId="5" fillId="0" borderId="17" xfId="0" applyFont="1" applyBorder="1" applyAlignment="1">
      <alignment horizontal="center" vertical="top" wrapText="1"/>
    </xf>
    <xf numFmtId="14" fontId="5" fillId="0" borderId="3" xfId="0" applyNumberFormat="1" applyFont="1" applyBorder="1" applyAlignment="1">
      <alignment horizontal="center" wrapText="1"/>
    </xf>
    <xf numFmtId="14" fontId="5" fillId="0" borderId="3" xfId="9" applyNumberFormat="1" applyFont="1" applyBorder="1" applyAlignment="1">
      <alignment horizontal="center" vertical="top" wrapText="1"/>
    </xf>
    <xf numFmtId="0" fontId="5" fillId="0" borderId="0" xfId="9" applyFont="1" applyBorder="1" applyAlignment="1">
      <alignment horizontal="center" vertical="top"/>
    </xf>
    <xf numFmtId="164" fontId="6" fillId="0" borderId="0" xfId="4" applyNumberFormat="1" applyFont="1" applyAlignment="1">
      <alignment vertical="top"/>
    </xf>
    <xf numFmtId="0" fontId="5" fillId="0" borderId="0" xfId="0" applyFont="1" applyAlignment="1">
      <alignment horizontal="left" vertical="center" wrapText="1"/>
    </xf>
    <xf numFmtId="0" fontId="5" fillId="0" borderId="0" xfId="0" applyFont="1" applyAlignment="1">
      <alignment horizontal="justify" vertical="center" wrapText="1"/>
    </xf>
    <xf numFmtId="164" fontId="5" fillId="0" borderId="0" xfId="0" applyNumberFormat="1" applyFont="1" applyAlignment="1">
      <alignment horizontal="right" vertical="center" wrapText="1"/>
    </xf>
    <xf numFmtId="0" fontId="5" fillId="0" borderId="0" xfId="0" applyFont="1" applyAlignment="1">
      <alignment horizontal="right" vertical="center" wrapText="1"/>
    </xf>
    <xf numFmtId="0" fontId="5" fillId="0" borderId="0" xfId="0" applyFont="1" applyAlignment="1">
      <alignment horizontal="center" vertical="center" wrapText="1"/>
    </xf>
    <xf numFmtId="164" fontId="6" fillId="0" borderId="0" xfId="3" applyNumberFormat="1" applyFont="1" applyFill="1" applyAlignment="1">
      <alignment horizontal="right" wrapText="1"/>
    </xf>
    <xf numFmtId="164" fontId="6" fillId="0" borderId="0" xfId="3" applyNumberFormat="1" applyFont="1" applyFill="1" applyAlignment="1">
      <alignment horizontal="justify" wrapText="1"/>
    </xf>
    <xf numFmtId="164" fontId="5" fillId="0" borderId="2" xfId="3" applyNumberFormat="1" applyFont="1" applyBorder="1" applyAlignment="1">
      <alignment horizontal="right" wrapText="1"/>
    </xf>
    <xf numFmtId="164" fontId="5" fillId="0" borderId="0" xfId="3" applyNumberFormat="1" applyFont="1" applyAlignment="1">
      <alignment horizontal="right" wrapText="1"/>
    </xf>
    <xf numFmtId="0" fontId="7" fillId="0" borderId="0" xfId="0" quotePrefix="1" applyFont="1" applyAlignment="1">
      <alignment horizontal="left"/>
    </xf>
    <xf numFmtId="14" fontId="5" fillId="0" borderId="3" xfId="0" applyNumberFormat="1" applyFont="1" applyBorder="1"/>
    <xf numFmtId="14" fontId="5" fillId="0" borderId="17" xfId="0" applyNumberFormat="1" applyFont="1" applyBorder="1" applyAlignment="1">
      <alignment horizontal="center" vertical="center" wrapText="1"/>
    </xf>
    <xf numFmtId="164" fontId="5" fillId="0" borderId="3" xfId="3" applyNumberFormat="1" applyFont="1" applyBorder="1" applyAlignment="1">
      <alignment horizontal="right" vertical="top" wrapText="1"/>
    </xf>
    <xf numFmtId="0" fontId="7" fillId="0" borderId="0" xfId="0" applyFont="1" applyAlignment="1">
      <alignment horizontal="justify"/>
    </xf>
    <xf numFmtId="14" fontId="5" fillId="0" borderId="17" xfId="0" applyNumberFormat="1" applyFont="1" applyBorder="1" applyAlignment="1">
      <alignment horizontal="right" wrapText="1"/>
    </xf>
    <xf numFmtId="0" fontId="6" fillId="0" borderId="0" xfId="2" applyNumberFormat="1" applyFont="1" applyBorder="1" applyAlignment="1">
      <alignment wrapText="1"/>
    </xf>
    <xf numFmtId="0" fontId="5" fillId="0" borderId="0" xfId="2" applyNumberFormat="1" applyFont="1" applyFill="1" applyBorder="1" applyAlignment="1">
      <alignment horizontal="justify" vertical="top"/>
    </xf>
    <xf numFmtId="0" fontId="5" fillId="0" borderId="0" xfId="2" applyNumberFormat="1" applyFont="1" applyFill="1" applyBorder="1" applyAlignment="1">
      <alignment horizontal="right" vertical="top" wrapText="1"/>
    </xf>
    <xf numFmtId="0" fontId="6" fillId="0" borderId="3" xfId="2" applyNumberFormat="1" applyFont="1" applyFill="1" applyBorder="1" applyAlignment="1">
      <alignment horizontal="right" wrapText="1"/>
    </xf>
    <xf numFmtId="0" fontId="6" fillId="0" borderId="0" xfId="0" quotePrefix="1" applyNumberFormat="1" applyFont="1" applyBorder="1" applyAlignment="1">
      <alignment vertical="center"/>
    </xf>
    <xf numFmtId="0" fontId="6" fillId="0" borderId="0" xfId="2" quotePrefix="1" applyNumberFormat="1" applyFont="1" applyBorder="1" applyAlignment="1">
      <alignment horizontal="left"/>
    </xf>
    <xf numFmtId="0" fontId="7" fillId="0" borderId="3" xfId="0" applyFont="1" applyBorder="1" applyAlignment="1">
      <alignment horizontal="right" vertical="top" wrapText="1" indent="2"/>
    </xf>
    <xf numFmtId="0" fontId="5" fillId="0" borderId="3" xfId="0" applyFont="1" applyBorder="1" applyAlignment="1">
      <alignment horizontal="left" vertical="top"/>
    </xf>
    <xf numFmtId="0" fontId="5" fillId="0" borderId="3" xfId="0" applyFont="1" applyBorder="1" applyAlignment="1">
      <alignment horizontal="center" vertical="top" wrapText="1"/>
    </xf>
    <xf numFmtId="0" fontId="71" fillId="0" borderId="0" xfId="0" applyNumberFormat="1" applyFont="1" applyBorder="1"/>
    <xf numFmtId="164" fontId="0" fillId="0" borderId="0" xfId="4" applyNumberFormat="1" applyFont="1" applyAlignment="1">
      <alignment vertical="top"/>
    </xf>
    <xf numFmtId="164" fontId="35" fillId="0" borderId="0" xfId="4" applyNumberFormat="1" applyFont="1" applyAlignment="1">
      <alignment vertical="top"/>
    </xf>
    <xf numFmtId="164" fontId="36" fillId="0" borderId="0" xfId="4" applyNumberFormat="1" applyFont="1" applyAlignment="1">
      <alignment vertical="top"/>
    </xf>
    <xf numFmtId="0" fontId="21" fillId="0" borderId="0" xfId="0" applyFont="1"/>
    <xf numFmtId="164" fontId="36" fillId="0" borderId="1" xfId="4" applyNumberFormat="1" applyFont="1" applyBorder="1" applyAlignment="1">
      <alignment vertical="top"/>
    </xf>
    <xf numFmtId="164" fontId="36" fillId="0" borderId="24" xfId="4" applyNumberFormat="1" applyFont="1" applyFill="1" applyBorder="1" applyAlignment="1">
      <alignment vertical="top"/>
    </xf>
    <xf numFmtId="164" fontId="0" fillId="0" borderId="1" xfId="4" applyNumberFormat="1" applyFont="1" applyBorder="1" applyAlignment="1">
      <alignment vertical="top"/>
    </xf>
    <xf numFmtId="164" fontId="37" fillId="0" borderId="1" xfId="4" applyNumberFormat="1" applyFont="1" applyBorder="1" applyAlignment="1">
      <alignment vertical="top"/>
    </xf>
    <xf numFmtId="164" fontId="0" fillId="0" borderId="0" xfId="4" applyNumberFormat="1" applyFont="1" applyAlignment="1">
      <alignment horizontal="right"/>
    </xf>
    <xf numFmtId="0" fontId="0" fillId="0" borderId="25" xfId="0" applyBorder="1"/>
    <xf numFmtId="0" fontId="0" fillId="0" borderId="26" xfId="0" applyBorder="1"/>
    <xf numFmtId="0" fontId="0" fillId="0" borderId="25" xfId="0" pivotButton="1" applyBorder="1"/>
    <xf numFmtId="0" fontId="0" fillId="0" borderId="27" xfId="0" applyBorder="1"/>
    <xf numFmtId="0" fontId="0" fillId="0" borderId="28" xfId="0" applyBorder="1"/>
    <xf numFmtId="0" fontId="0" fillId="0" borderId="29" xfId="0" applyBorder="1"/>
    <xf numFmtId="0" fontId="0" fillId="0" borderId="25" xfId="0" applyNumberFormat="1" applyBorder="1"/>
    <xf numFmtId="0" fontId="0" fillId="0" borderId="29" xfId="0" applyNumberFormat="1" applyBorder="1"/>
    <xf numFmtId="0" fontId="0" fillId="0" borderId="27" xfId="0" applyNumberFormat="1" applyBorder="1"/>
    <xf numFmtId="0" fontId="0" fillId="0" borderId="30" xfId="0" applyNumberFormat="1" applyBorder="1"/>
    <xf numFmtId="0" fontId="0" fillId="0" borderId="28" xfId="0" applyNumberFormat="1" applyBorder="1"/>
    <xf numFmtId="0" fontId="0" fillId="0" borderId="31" xfId="0" applyNumberFormat="1" applyBorder="1"/>
    <xf numFmtId="0" fontId="0" fillId="0" borderId="25" xfId="0" applyBorder="1" applyAlignment="1">
      <alignment horizontal="right"/>
    </xf>
    <xf numFmtId="0" fontId="0" fillId="0" borderId="27" xfId="0" applyBorder="1" applyAlignment="1">
      <alignment horizontal="right"/>
    </xf>
    <xf numFmtId="164" fontId="0" fillId="0" borderId="25" xfId="3" applyNumberFormat="1" applyFont="1" applyBorder="1" applyAlignment="1">
      <alignment horizontal="right"/>
    </xf>
    <xf numFmtId="164" fontId="0" fillId="0" borderId="29" xfId="3" applyNumberFormat="1" applyFont="1" applyBorder="1" applyAlignment="1">
      <alignment horizontal="right"/>
    </xf>
    <xf numFmtId="164" fontId="0" fillId="0" borderId="27" xfId="3" applyNumberFormat="1" applyFont="1" applyBorder="1" applyAlignment="1">
      <alignment horizontal="right"/>
    </xf>
    <xf numFmtId="164" fontId="0" fillId="0" borderId="30" xfId="3" applyNumberFormat="1" applyFont="1" applyBorder="1" applyAlignment="1">
      <alignment horizontal="right"/>
    </xf>
    <xf numFmtId="0" fontId="0" fillId="0" borderId="0" xfId="0" applyAlignment="1">
      <alignment vertical="top"/>
    </xf>
    <xf numFmtId="0" fontId="36" fillId="2" borderId="0" xfId="0" applyFont="1" applyFill="1" applyAlignment="1">
      <alignment vertical="top"/>
    </xf>
    <xf numFmtId="0" fontId="35" fillId="2" borderId="0" xfId="0" applyFont="1" applyFill="1" applyAlignment="1">
      <alignment vertical="top"/>
    </xf>
    <xf numFmtId="0" fontId="35" fillId="0" borderId="0" xfId="0" applyFont="1" applyAlignment="1">
      <alignment vertical="top"/>
    </xf>
    <xf numFmtId="0" fontId="36" fillId="0" borderId="1" xfId="0" applyFont="1" applyBorder="1" applyAlignment="1">
      <alignment vertical="top"/>
    </xf>
    <xf numFmtId="0" fontId="0" fillId="0" borderId="1" xfId="0" applyBorder="1" applyAlignment="1">
      <alignment vertical="top"/>
    </xf>
    <xf numFmtId="3" fontId="37" fillId="0" borderId="1" xfId="0" applyNumberFormat="1" applyFont="1" applyBorder="1" applyAlignment="1">
      <alignment vertical="top"/>
    </xf>
    <xf numFmtId="3" fontId="35" fillId="0" borderId="1" xfId="0" applyNumberFormat="1" applyFont="1" applyBorder="1" applyAlignment="1">
      <alignment vertical="top"/>
    </xf>
    <xf numFmtId="164" fontId="35" fillId="0" borderId="1" xfId="4" applyNumberFormat="1" applyFont="1" applyBorder="1" applyAlignment="1">
      <alignment vertical="top"/>
    </xf>
    <xf numFmtId="0" fontId="0" fillId="0" borderId="0" xfId="0" applyAlignment="1">
      <alignment horizontal="left"/>
    </xf>
    <xf numFmtId="164" fontId="32" fillId="0" borderId="0" xfId="4" applyNumberFormat="1" applyFont="1" applyAlignment="1">
      <alignment horizontal="center"/>
    </xf>
    <xf numFmtId="164" fontId="32" fillId="0" borderId="0" xfId="0" applyNumberFormat="1" applyFont="1" applyAlignment="1">
      <alignment horizontal="center"/>
    </xf>
    <xf numFmtId="164" fontId="72" fillId="0" borderId="30" xfId="3" applyNumberFormat="1" applyFont="1" applyBorder="1" applyAlignment="1">
      <alignment horizontal="right"/>
    </xf>
    <xf numFmtId="164" fontId="72" fillId="0" borderId="0" xfId="0" applyNumberFormat="1" applyFont="1"/>
    <xf numFmtId="164" fontId="0" fillId="0" borderId="0" xfId="0" applyNumberFormat="1" applyAlignment="1">
      <alignment horizontal="left"/>
    </xf>
    <xf numFmtId="43" fontId="0" fillId="0" borderId="0" xfId="3" applyFont="1" applyAlignment="1">
      <alignment horizontal="left"/>
    </xf>
    <xf numFmtId="164" fontId="0" fillId="0" borderId="0" xfId="3" applyNumberFormat="1" applyFont="1" applyAlignment="1">
      <alignment horizontal="left"/>
    </xf>
    <xf numFmtId="0" fontId="36" fillId="0" borderId="0" xfId="0" applyFont="1" applyAlignment="1">
      <alignment vertical="top"/>
    </xf>
    <xf numFmtId="3" fontId="73" fillId="0" borderId="1" xfId="0" applyNumberFormat="1" applyFont="1" applyBorder="1" applyAlignment="1">
      <alignment vertical="top"/>
    </xf>
    <xf numFmtId="3" fontId="74" fillId="0" borderId="1" xfId="0" applyNumberFormat="1" applyFont="1" applyBorder="1" applyAlignment="1">
      <alignment vertical="top"/>
    </xf>
    <xf numFmtId="3" fontId="37" fillId="2" borderId="1" xfId="0" applyNumberFormat="1" applyFont="1" applyFill="1" applyBorder="1" applyAlignment="1">
      <alignment vertical="top"/>
    </xf>
    <xf numFmtId="3" fontId="0" fillId="0" borderId="0" xfId="0" applyNumberFormat="1"/>
    <xf numFmtId="164" fontId="2" fillId="2" borderId="0" xfId="4" applyNumberFormat="1" applyFont="1" applyFill="1" applyBorder="1" applyAlignment="1">
      <alignment vertical="top"/>
    </xf>
    <xf numFmtId="0" fontId="0" fillId="2" borderId="0" xfId="0" applyFill="1" applyAlignment="1">
      <alignment horizontal="right"/>
    </xf>
    <xf numFmtId="3" fontId="75" fillId="0" borderId="0" xfId="0" applyNumberFormat="1" applyFont="1"/>
    <xf numFmtId="164" fontId="75" fillId="0" borderId="0" xfId="0" applyNumberFormat="1" applyFont="1"/>
    <xf numFmtId="0" fontId="38" fillId="0" borderId="0" xfId="0" applyFont="1" applyAlignment="1">
      <alignment vertical="top"/>
    </xf>
    <xf numFmtId="0" fontId="33" fillId="0" borderId="0" xfId="0" applyFont="1" applyAlignment="1">
      <alignment vertical="top"/>
    </xf>
    <xf numFmtId="164" fontId="38" fillId="0" borderId="1" xfId="4" applyNumberFormat="1" applyFont="1" applyBorder="1" applyAlignment="1">
      <alignment vertical="top"/>
    </xf>
    <xf numFmtId="164" fontId="0" fillId="0" borderId="1" xfId="4" applyNumberFormat="1" applyFont="1" applyBorder="1"/>
    <xf numFmtId="164" fontId="76" fillId="0" borderId="0" xfId="3" applyNumberFormat="1" applyFont="1"/>
    <xf numFmtId="164" fontId="76" fillId="0" borderId="0" xfId="0" applyNumberFormat="1" applyFont="1"/>
    <xf numFmtId="0" fontId="6" fillId="0" borderId="0" xfId="0" quotePrefix="1" applyFont="1" applyFill="1" applyBorder="1" applyAlignment="1">
      <alignment vertical="center"/>
    </xf>
    <xf numFmtId="0" fontId="7" fillId="0" borderId="0" xfId="0" applyFont="1" applyAlignment="1">
      <alignment horizontal="right" vertical="center" wrapText="1"/>
    </xf>
    <xf numFmtId="0" fontId="6" fillId="0" borderId="0" xfId="2" quotePrefix="1" applyNumberFormat="1" applyFont="1" applyBorder="1" applyAlignment="1">
      <alignment horizontal="left" vertical="center"/>
    </xf>
    <xf numFmtId="0" fontId="6" fillId="0" borderId="0" xfId="0" quotePrefix="1" applyFont="1" applyFill="1" applyBorder="1" applyAlignment="1">
      <alignment vertical="center" wrapText="1"/>
    </xf>
    <xf numFmtId="14" fontId="5" fillId="0" borderId="3" xfId="0" applyNumberFormat="1" applyFont="1" applyBorder="1" applyAlignment="1">
      <alignment vertical="center" wrapText="1"/>
    </xf>
    <xf numFmtId="14" fontId="5" fillId="0" borderId="0" xfId="0" applyNumberFormat="1" applyFont="1" applyBorder="1" applyAlignment="1">
      <alignment vertical="center" wrapText="1"/>
    </xf>
    <xf numFmtId="0" fontId="6" fillId="0" borderId="0" xfId="0" applyFont="1" applyBorder="1" applyAlignment="1">
      <alignment horizontal="justify" vertical="center" wrapText="1"/>
    </xf>
    <xf numFmtId="164" fontId="6" fillId="0" borderId="0" xfId="3" applyNumberFormat="1" applyFont="1" applyBorder="1" applyAlignment="1">
      <alignment horizontal="left" vertical="top"/>
    </xf>
    <xf numFmtId="164" fontId="6" fillId="0" borderId="0" xfId="0" applyNumberFormat="1" applyFont="1" applyBorder="1" applyAlignment="1">
      <alignment horizontal="left" vertical="top"/>
    </xf>
    <xf numFmtId="164" fontId="6" fillId="0" borderId="0" xfId="3" applyNumberFormat="1" applyFont="1" applyBorder="1" applyAlignment="1">
      <alignment horizontal="right" vertical="center" wrapText="1"/>
    </xf>
    <xf numFmtId="14" fontId="5" fillId="0" borderId="3" xfId="9" applyNumberFormat="1" applyFont="1" applyBorder="1" applyAlignment="1">
      <alignment horizontal="right" vertical="center"/>
    </xf>
    <xf numFmtId="165" fontId="5" fillId="0" borderId="3" xfId="3" applyNumberFormat="1" applyFont="1" applyBorder="1" applyAlignment="1">
      <alignment horizontal="right" vertical="center" wrapText="1"/>
    </xf>
    <xf numFmtId="164" fontId="6" fillId="0" borderId="14" xfId="3" applyNumberFormat="1" applyFont="1" applyFill="1" applyBorder="1" applyAlignment="1">
      <alignment vertical="center"/>
    </xf>
    <xf numFmtId="164" fontId="21" fillId="0" borderId="0" xfId="4" applyNumberFormat="1" applyFont="1" applyAlignment="1">
      <alignment vertical="top"/>
    </xf>
    <xf numFmtId="0" fontId="67" fillId="0" borderId="0" xfId="0" applyFont="1" applyAlignment="1">
      <alignment vertical="center"/>
    </xf>
    <xf numFmtId="0" fontId="24" fillId="0" borderId="0" xfId="0" applyFont="1" applyAlignment="1">
      <alignment horizontal="left" vertical="center"/>
    </xf>
    <xf numFmtId="0" fontId="40" fillId="0" borderId="0" xfId="0" applyFont="1"/>
    <xf numFmtId="0" fontId="24" fillId="0" borderId="0" xfId="0" applyFont="1" applyAlignment="1">
      <alignment vertical="center"/>
    </xf>
    <xf numFmtId="164" fontId="24" fillId="0" borderId="0" xfId="3" applyNumberFormat="1" applyFont="1" applyBorder="1" applyAlignment="1">
      <alignment horizontal="right" vertical="center" wrapText="1"/>
    </xf>
    <xf numFmtId="164" fontId="24" fillId="0" borderId="0" xfId="3" applyNumberFormat="1" applyFont="1" applyAlignment="1">
      <alignment horizontal="right" vertical="center" wrapText="1"/>
    </xf>
    <xf numFmtId="0" fontId="24" fillId="0" borderId="0" xfId="0" applyFont="1"/>
    <xf numFmtId="0" fontId="25" fillId="0" borderId="0" xfId="0" applyFont="1" applyFill="1"/>
    <xf numFmtId="0" fontId="24" fillId="0" borderId="0" xfId="0" applyFont="1" applyAlignment="1">
      <alignment horizontal="left" vertical="top"/>
    </xf>
    <xf numFmtId="0" fontId="24" fillId="0" borderId="0" xfId="0" applyFont="1" applyAlignment="1">
      <alignment vertical="top" wrapText="1"/>
    </xf>
    <xf numFmtId="0" fontId="24" fillId="0" borderId="0" xfId="0" quotePrefix="1" applyFont="1" applyAlignment="1">
      <alignment horizontal="left" vertical="top"/>
    </xf>
    <xf numFmtId="0" fontId="6" fillId="0" borderId="0" xfId="0" applyFont="1" applyFill="1" applyAlignment="1">
      <alignment horizontal="right" vertical="top" wrapText="1"/>
    </xf>
    <xf numFmtId="0" fontId="14" fillId="0" borderId="0" xfId="2" applyNumberFormat="1" applyFont="1" applyBorder="1"/>
    <xf numFmtId="0" fontId="6" fillId="0" borderId="0" xfId="2" applyNumberFormat="1" applyFont="1" applyBorder="1" applyAlignment="1">
      <alignment horizontal="center"/>
    </xf>
    <xf numFmtId="164" fontId="4" fillId="0" borderId="5" xfId="3" applyNumberFormat="1" applyFont="1" applyFill="1" applyBorder="1" applyAlignment="1">
      <alignment horizontal="right" vertical="top" wrapText="1"/>
    </xf>
    <xf numFmtId="164" fontId="4" fillId="0" borderId="6" xfId="3" applyNumberFormat="1" applyFont="1" applyFill="1" applyBorder="1" applyAlignment="1">
      <alignment horizontal="right" vertical="top" wrapText="1"/>
    </xf>
    <xf numFmtId="164" fontId="23" fillId="0" borderId="2" xfId="0" applyNumberFormat="1" applyFont="1" applyBorder="1" applyAlignment="1">
      <alignment horizontal="right" vertical="center" wrapText="1"/>
    </xf>
    <xf numFmtId="0" fontId="5" fillId="0" borderId="3" xfId="0" applyFont="1" applyBorder="1" applyAlignment="1">
      <alignment horizontal="right" vertical="center" wrapText="1"/>
    </xf>
    <xf numFmtId="0" fontId="5" fillId="0" borderId="3" xfId="0" applyFont="1" applyFill="1" applyBorder="1" applyAlignment="1">
      <alignment horizontal="right" vertical="center" wrapText="1"/>
    </xf>
    <xf numFmtId="0" fontId="22" fillId="0" borderId="3" xfId="2" applyNumberFormat="1" applyFont="1" applyFill="1" applyBorder="1" applyAlignment="1">
      <alignment horizontal="right" wrapText="1"/>
    </xf>
    <xf numFmtId="164" fontId="25" fillId="0" borderId="0" xfId="3" applyNumberFormat="1" applyFont="1" applyFill="1" applyBorder="1" applyAlignment="1">
      <alignment horizontal="right" vertical="top" wrapText="1"/>
    </xf>
    <xf numFmtId="0" fontId="67" fillId="0" borderId="0" xfId="0" applyFont="1" applyBorder="1"/>
    <xf numFmtId="164" fontId="67" fillId="0" borderId="0" xfId="0" applyNumberFormat="1" applyFont="1"/>
    <xf numFmtId="0" fontId="77" fillId="0" borderId="0" xfId="0" applyFont="1"/>
    <xf numFmtId="0" fontId="67" fillId="0" borderId="0" xfId="0" applyFont="1" applyFill="1"/>
    <xf numFmtId="14" fontId="5" fillId="0" borderId="3" xfId="0" applyNumberFormat="1" applyFont="1" applyBorder="1" applyAlignment="1">
      <alignment horizontal="right"/>
    </xf>
    <xf numFmtId="0" fontId="18" fillId="0" borderId="0" xfId="0" applyFont="1"/>
    <xf numFmtId="0" fontId="6" fillId="0" borderId="0" xfId="0" applyFont="1" applyFill="1" applyAlignment="1">
      <alignment horizontal="justify" vertical="center" wrapText="1"/>
    </xf>
    <xf numFmtId="164" fontId="17" fillId="0" borderId="0" xfId="3" applyNumberFormat="1" applyFont="1" applyAlignment="1">
      <alignment horizontal="right" vertical="top" wrapText="1"/>
    </xf>
    <xf numFmtId="164" fontId="3" fillId="0" borderId="17" xfId="3" applyNumberFormat="1" applyFont="1" applyBorder="1" applyAlignment="1">
      <alignment horizontal="right" vertical="top" wrapText="1"/>
    </xf>
    <xf numFmtId="164" fontId="4" fillId="0" borderId="0" xfId="3" applyNumberFormat="1" applyFont="1" applyBorder="1" applyAlignment="1">
      <alignment horizontal="right" vertical="top" wrapText="1"/>
    </xf>
    <xf numFmtId="164" fontId="4" fillId="0" borderId="0" xfId="3" applyNumberFormat="1" applyFont="1" applyAlignment="1">
      <alignment horizontal="right" vertical="top" wrapText="1"/>
    </xf>
    <xf numFmtId="164" fontId="3" fillId="0" borderId="0" xfId="3" applyNumberFormat="1" applyFont="1" applyBorder="1" applyAlignment="1">
      <alignment horizontal="right" vertical="top" wrapText="1"/>
    </xf>
    <xf numFmtId="164" fontId="5" fillId="0" borderId="17" xfId="0" applyNumberFormat="1" applyFont="1" applyBorder="1" applyAlignment="1">
      <alignment horizontal="right" vertical="top" wrapText="1"/>
    </xf>
    <xf numFmtId="0" fontId="5" fillId="0" borderId="0" xfId="0" applyFont="1" applyFill="1" applyBorder="1" applyAlignment="1">
      <alignment vertical="center"/>
    </xf>
    <xf numFmtId="164" fontId="39" fillId="0" borderId="5" xfId="3" applyNumberFormat="1" applyFont="1" applyFill="1" applyBorder="1" applyAlignment="1">
      <alignment horizontal="right" vertical="top" wrapText="1"/>
    </xf>
    <xf numFmtId="164" fontId="39" fillId="0" borderId="23" xfId="3" applyNumberFormat="1" applyFont="1" applyFill="1" applyBorder="1" applyAlignment="1">
      <alignment horizontal="right" vertical="top" wrapText="1"/>
    </xf>
    <xf numFmtId="0" fontId="5" fillId="0" borderId="0" xfId="2" applyNumberFormat="1" applyFont="1" applyFill="1" applyBorder="1" applyAlignment="1">
      <alignment horizontal="center" vertical="center"/>
    </xf>
    <xf numFmtId="0" fontId="6" fillId="0" borderId="0" xfId="9" applyFont="1" applyAlignment="1">
      <alignment vertical="top"/>
    </xf>
    <xf numFmtId="0" fontId="25" fillId="0" borderId="0" xfId="0" quotePrefix="1" applyFont="1" applyFill="1"/>
    <xf numFmtId="43" fontId="24" fillId="0" borderId="0" xfId="3" applyFont="1" applyAlignment="1">
      <alignment horizontal="right" vertical="top" wrapText="1"/>
    </xf>
    <xf numFmtId="164" fontId="25" fillId="3" borderId="0" xfId="3" applyNumberFormat="1" applyFont="1" applyFill="1"/>
    <xf numFmtId="14" fontId="5" fillId="0" borderId="0" xfId="0" applyNumberFormat="1" applyFont="1" applyBorder="1" applyAlignment="1">
      <alignment horizontal="right" wrapText="1"/>
    </xf>
    <xf numFmtId="0" fontId="6" fillId="0" borderId="0" xfId="0" applyFont="1" applyBorder="1" applyAlignment="1">
      <alignment horizontal="right" vertical="center"/>
    </xf>
    <xf numFmtId="164" fontId="6" fillId="0" borderId="0" xfId="0" applyNumberFormat="1" applyFont="1" applyBorder="1"/>
    <xf numFmtId="164" fontId="26" fillId="0" borderId="0" xfId="3" applyNumberFormat="1" applyFont="1" applyAlignment="1">
      <alignment vertical="center"/>
    </xf>
    <xf numFmtId="164" fontId="25" fillId="0" borderId="0" xfId="3" applyNumberFormat="1" applyFont="1"/>
    <xf numFmtId="0" fontId="26" fillId="0" borderId="0" xfId="2" applyNumberFormat="1" applyFont="1" applyBorder="1"/>
    <xf numFmtId="41" fontId="5" fillId="0" borderId="0" xfId="2" applyNumberFormat="1" applyFont="1" applyFill="1" applyBorder="1" applyAlignment="1">
      <alignment horizontal="right" vertical="center" wrapText="1"/>
    </xf>
    <xf numFmtId="0" fontId="5" fillId="0" borderId="0" xfId="2" applyNumberFormat="1" applyFont="1" applyFill="1" applyBorder="1" applyAlignment="1">
      <alignment horizontal="right" vertical="center" wrapText="1"/>
    </xf>
    <xf numFmtId="164" fontId="6" fillId="4" borderId="0" xfId="3" applyNumberFormat="1" applyFont="1" applyFill="1" applyAlignment="1">
      <alignment horizontal="right" vertical="center" wrapText="1"/>
    </xf>
    <xf numFmtId="164" fontId="6" fillId="4" borderId="0" xfId="3" applyNumberFormat="1" applyFont="1" applyFill="1" applyAlignment="1">
      <alignment horizontal="right" vertical="top" wrapText="1"/>
    </xf>
    <xf numFmtId="164" fontId="6" fillId="2" borderId="0" xfId="3" applyNumberFormat="1" applyFont="1" applyFill="1" applyAlignment="1">
      <alignment horizontal="right" vertical="center" wrapText="1"/>
    </xf>
    <xf numFmtId="164" fontId="7" fillId="2" borderId="0" xfId="3" applyNumberFormat="1" applyFont="1" applyFill="1" applyAlignment="1">
      <alignment horizontal="right" vertical="top" wrapText="1"/>
    </xf>
    <xf numFmtId="9" fontId="6" fillId="0" borderId="0" xfId="10" applyFont="1"/>
    <xf numFmtId="0" fontId="5" fillId="0" borderId="0" xfId="0" applyFont="1" applyFill="1" applyAlignment="1">
      <alignment wrapText="1"/>
    </xf>
    <xf numFmtId="0" fontId="6" fillId="0" borderId="0" xfId="6" applyFont="1" applyFill="1" applyAlignment="1">
      <alignment horizontal="left" vertical="top"/>
    </xf>
    <xf numFmtId="43" fontId="24" fillId="0" borderId="0" xfId="3" applyFont="1" applyFill="1" applyAlignment="1">
      <alignment horizontal="right" vertical="top" wrapText="1"/>
    </xf>
    <xf numFmtId="164" fontId="44" fillId="0" borderId="5" xfId="3" applyNumberFormat="1" applyFont="1" applyBorder="1"/>
    <xf numFmtId="164" fontId="25" fillId="0" borderId="0" xfId="3" applyNumberFormat="1" applyFont="1" applyFill="1"/>
    <xf numFmtId="43" fontId="6" fillId="0" borderId="6" xfId="3" applyFont="1" applyBorder="1"/>
    <xf numFmtId="164" fontId="6" fillId="0" borderId="0" xfId="3" applyNumberFormat="1" applyFont="1" applyFill="1" applyAlignment="1">
      <alignment horizontal="justify" vertical="center"/>
    </xf>
    <xf numFmtId="164" fontId="5" fillId="0" borderId="2" xfId="3" applyNumberFormat="1" applyFont="1" applyFill="1" applyBorder="1" applyAlignment="1">
      <alignment horizontal="right" vertical="center" wrapText="1"/>
    </xf>
    <xf numFmtId="0" fontId="5" fillId="0" borderId="0" xfId="2" applyNumberFormat="1" applyFont="1" applyBorder="1" applyAlignment="1">
      <alignment horizontal="left"/>
    </xf>
    <xf numFmtId="0" fontId="6" fillId="0" borderId="0" xfId="2" applyNumberFormat="1" applyFont="1" applyBorder="1" applyAlignment="1">
      <alignment horizontal="left"/>
    </xf>
    <xf numFmtId="0" fontId="5" fillId="0" borderId="0" xfId="0" applyNumberFormat="1" applyFont="1" applyBorder="1" applyAlignment="1">
      <alignment horizontal="center" vertical="top" wrapText="1"/>
    </xf>
    <xf numFmtId="0" fontId="7" fillId="0" borderId="0" xfId="0" applyNumberFormat="1" applyFont="1" applyBorder="1" applyAlignment="1">
      <alignment horizontal="right" vertical="top" wrapText="1" indent="2"/>
    </xf>
    <xf numFmtId="0" fontId="6" fillId="0" borderId="3" xfId="2" quotePrefix="1" applyNumberFormat="1" applyFont="1" applyBorder="1" applyAlignment="1">
      <alignment horizontal="left"/>
    </xf>
    <xf numFmtId="164" fontId="64" fillId="0" borderId="14" xfId="3" applyNumberFormat="1" applyFont="1" applyFill="1" applyBorder="1" applyAlignment="1">
      <alignment vertical="top"/>
    </xf>
    <xf numFmtId="0" fontId="5" fillId="0" borderId="0" xfId="0" applyFont="1" applyBorder="1" applyAlignment="1">
      <alignment horizontal="right" vertical="top" wrapText="1" indent="2"/>
    </xf>
    <xf numFmtId="0" fontId="7" fillId="0" borderId="0" xfId="0" applyFont="1" applyBorder="1" applyAlignment="1">
      <alignment horizontal="right" vertical="top" wrapText="1" indent="2"/>
    </xf>
    <xf numFmtId="0" fontId="5" fillId="0" borderId="3" xfId="2" applyNumberFormat="1" applyFont="1" applyBorder="1" applyAlignment="1">
      <alignment horizontal="left"/>
    </xf>
    <xf numFmtId="41" fontId="5" fillId="0" borderId="3" xfId="0" applyNumberFormat="1" applyFont="1" applyBorder="1" applyAlignment="1">
      <alignment horizontal="right" vertical="top" wrapText="1" indent="2"/>
    </xf>
    <xf numFmtId="0" fontId="5" fillId="0" borderId="3" xfId="0" applyFont="1" applyBorder="1" applyAlignment="1">
      <alignment horizontal="right" vertical="top" wrapText="1" indent="2"/>
    </xf>
    <xf numFmtId="41" fontId="5" fillId="0" borderId="0" xfId="0" applyNumberFormat="1" applyFont="1" applyBorder="1" applyAlignment="1">
      <alignment horizontal="right" vertical="top" wrapText="1"/>
    </xf>
    <xf numFmtId="164" fontId="7" fillId="0" borderId="0" xfId="3" applyNumberFormat="1" applyFont="1" applyAlignment="1">
      <alignment horizontal="right" vertical="top" wrapText="1" indent="2"/>
    </xf>
    <xf numFmtId="164" fontId="64" fillId="0" borderId="6" xfId="3" applyNumberFormat="1" applyFont="1" applyFill="1" applyBorder="1" applyAlignment="1">
      <alignment vertical="top"/>
    </xf>
    <xf numFmtId="164" fontId="65" fillId="0" borderId="0" xfId="3" applyNumberFormat="1" applyFont="1" applyFill="1" applyAlignment="1">
      <alignment horizontal="right" wrapText="1"/>
    </xf>
    <xf numFmtId="0" fontId="78" fillId="0" borderId="0" xfId="0" applyFont="1" applyAlignment="1">
      <alignment horizontal="left" vertical="top"/>
    </xf>
    <xf numFmtId="0" fontId="65" fillId="0" borderId="0" xfId="0" applyFont="1" applyAlignment="1">
      <alignment horizontal="justify" vertical="top" wrapText="1"/>
    </xf>
    <xf numFmtId="164" fontId="78" fillId="0" borderId="0" xfId="3" applyNumberFormat="1" applyFont="1" applyFill="1" applyAlignment="1">
      <alignment horizontal="right" vertical="top" wrapText="1"/>
    </xf>
    <xf numFmtId="0" fontId="78" fillId="0" borderId="0" xfId="0" applyFont="1" applyAlignment="1">
      <alignment horizontal="right" vertical="center" wrapText="1"/>
    </xf>
    <xf numFmtId="164" fontId="65" fillId="0" borderId="0" xfId="3" applyNumberFormat="1" applyFont="1" applyFill="1" applyAlignment="1">
      <alignment horizontal="right" vertical="center" wrapText="1"/>
    </xf>
    <xf numFmtId="164" fontId="65" fillId="0" borderId="0" xfId="3" applyNumberFormat="1" applyFont="1" applyAlignment="1">
      <alignment horizontal="right" vertical="center" wrapText="1"/>
    </xf>
    <xf numFmtId="164" fontId="78" fillId="0" borderId="0" xfId="3" applyNumberFormat="1" applyFont="1" applyAlignment="1">
      <alignment horizontal="right" vertical="center" wrapText="1"/>
    </xf>
    <xf numFmtId="0" fontId="78" fillId="0" borderId="0" xfId="0" applyFont="1" applyAlignment="1">
      <alignment horizontal="right" vertical="center"/>
    </xf>
    <xf numFmtId="0" fontId="6" fillId="2" borderId="0" xfId="2" applyNumberFormat="1" applyFont="1" applyFill="1" applyBorder="1" applyAlignment="1">
      <alignment horizontal="left"/>
    </xf>
    <xf numFmtId="0" fontId="5" fillId="2" borderId="0" xfId="0" applyFont="1" applyFill="1" applyAlignment="1">
      <alignment horizontal="center" vertical="top" wrapText="1"/>
    </xf>
    <xf numFmtId="0" fontId="7" fillId="2" borderId="0" xfId="0" applyFont="1" applyFill="1" applyAlignment="1">
      <alignment horizontal="right" vertical="top" wrapText="1" indent="2"/>
    </xf>
    <xf numFmtId="0" fontId="7" fillId="0" borderId="0" xfId="2" quotePrefix="1" applyNumberFormat="1" applyFont="1" applyBorder="1" applyAlignment="1">
      <alignment horizontal="left"/>
    </xf>
    <xf numFmtId="164" fontId="78" fillId="0" borderId="14" xfId="3" applyNumberFormat="1" applyFont="1" applyFill="1" applyBorder="1" applyAlignment="1">
      <alignment vertical="top"/>
    </xf>
    <xf numFmtId="3" fontId="65" fillId="0" borderId="0" xfId="0" applyNumberFormat="1" applyFont="1" applyFill="1"/>
    <xf numFmtId="3" fontId="6" fillId="0" borderId="0" xfId="0" applyNumberFormat="1" applyFont="1" applyBorder="1" applyAlignment="1">
      <alignment horizontal="right"/>
    </xf>
    <xf numFmtId="0" fontId="3" fillId="0" borderId="0" xfId="0" applyFont="1" applyBorder="1" applyAlignment="1">
      <alignment horizontal="center" vertical="top" wrapText="1"/>
    </xf>
    <xf numFmtId="0" fontId="3" fillId="0" borderId="3" xfId="0" applyFont="1" applyBorder="1" applyAlignment="1">
      <alignment horizontal="center" vertical="top" wrapText="1"/>
    </xf>
    <xf numFmtId="0" fontId="79" fillId="0" borderId="0" xfId="0" applyFont="1" applyAlignment="1">
      <alignment horizontal="justify" wrapText="1"/>
    </xf>
    <xf numFmtId="164" fontId="65" fillId="0" borderId="14" xfId="3" applyNumberFormat="1" applyFont="1" applyFill="1" applyBorder="1" applyAlignment="1">
      <alignment vertical="top"/>
    </xf>
    <xf numFmtId="0" fontId="7" fillId="0" borderId="4" xfId="0" quotePrefix="1" applyFont="1" applyFill="1" applyBorder="1" applyAlignment="1">
      <alignment vertical="top"/>
    </xf>
    <xf numFmtId="0" fontId="7" fillId="0" borderId="4" xfId="0" quotePrefix="1" applyFont="1" applyFill="1" applyBorder="1" applyAlignment="1">
      <alignment vertical="top" wrapText="1"/>
    </xf>
    <xf numFmtId="0" fontId="5" fillId="0" borderId="0" xfId="0" applyFont="1" applyBorder="1" applyAlignment="1">
      <alignment horizontal="right" vertical="center" wrapText="1"/>
    </xf>
    <xf numFmtId="0" fontId="5" fillId="0" borderId="0" xfId="0" applyFont="1" applyFill="1" applyBorder="1" applyAlignment="1">
      <alignment horizontal="right" vertical="center" wrapText="1"/>
    </xf>
    <xf numFmtId="0" fontId="4" fillId="0" borderId="0" xfId="0" applyFont="1" applyAlignment="1">
      <alignment vertical="center" wrapText="1"/>
    </xf>
    <xf numFmtId="0" fontId="6" fillId="0" borderId="0" xfId="0" applyFont="1" applyAlignment="1">
      <alignment vertical="center" wrapText="1"/>
    </xf>
    <xf numFmtId="3" fontId="4" fillId="0" borderId="0" xfId="0" applyNumberFormat="1" applyFont="1" applyAlignment="1">
      <alignment horizontal="right" vertical="top" wrapText="1"/>
    </xf>
    <xf numFmtId="0" fontId="3" fillId="0" borderId="0" xfId="0" applyFont="1" applyAlignment="1">
      <alignment vertical="center"/>
    </xf>
    <xf numFmtId="0" fontId="4" fillId="0" borderId="0" xfId="0" applyFont="1" applyAlignment="1">
      <alignment vertical="center"/>
    </xf>
    <xf numFmtId="0" fontId="7" fillId="0" borderId="0" xfId="0" quotePrefix="1" applyFont="1" applyAlignment="1">
      <alignment vertical="top"/>
    </xf>
    <xf numFmtId="0" fontId="6" fillId="0" borderId="3" xfId="0" applyFont="1" applyBorder="1" applyAlignment="1">
      <alignment vertical="top"/>
    </xf>
    <xf numFmtId="0" fontId="6" fillId="0" borderId="3" xfId="0" applyFont="1" applyBorder="1" applyAlignment="1">
      <alignment horizontal="right" vertical="top"/>
    </xf>
    <xf numFmtId="0" fontId="5" fillId="0" borderId="12" xfId="0" applyFont="1" applyBorder="1"/>
    <xf numFmtId="0" fontId="5" fillId="0" borderId="3" xfId="0" applyFont="1" applyBorder="1" applyAlignment="1">
      <alignment horizontal="center" vertical="top"/>
    </xf>
    <xf numFmtId="0" fontId="3" fillId="0" borderId="0" xfId="0" applyFont="1" applyAlignment="1">
      <alignment vertical="top" wrapText="1"/>
    </xf>
    <xf numFmtId="3" fontId="5" fillId="0" borderId="0" xfId="0" applyNumberFormat="1" applyFont="1"/>
    <xf numFmtId="0" fontId="45" fillId="0" borderId="0" xfId="0" applyFont="1" applyAlignment="1">
      <alignment vertical="top"/>
    </xf>
    <xf numFmtId="164" fontId="65" fillId="0" borderId="0" xfId="3" applyNumberFormat="1" applyFont="1" applyAlignment="1">
      <alignment horizontal="right" vertical="top" wrapText="1"/>
    </xf>
    <xf numFmtId="164" fontId="25" fillId="0" borderId="0" xfId="3" applyNumberFormat="1" applyFont="1" applyAlignment="1">
      <alignment horizontal="right" vertical="top" wrapText="1"/>
    </xf>
    <xf numFmtId="164" fontId="25" fillId="0" borderId="0" xfId="3" applyNumberFormat="1" applyFont="1" applyBorder="1" applyAlignment="1">
      <alignment horizontal="right" vertical="top" wrapText="1"/>
    </xf>
    <xf numFmtId="0" fontId="46" fillId="0" borderId="0" xfId="0" applyFont="1"/>
    <xf numFmtId="0" fontId="5" fillId="0" borderId="2" xfId="0" applyFont="1" applyBorder="1" applyAlignment="1">
      <alignment horizontal="center" vertical="center" wrapText="1"/>
    </xf>
    <xf numFmtId="0" fontId="41" fillId="0" borderId="0" xfId="0" applyFont="1"/>
    <xf numFmtId="164" fontId="41" fillId="0" borderId="0" xfId="0" applyNumberFormat="1" applyFont="1"/>
    <xf numFmtId="164" fontId="69" fillId="0" borderId="0" xfId="3" applyNumberFormat="1" applyFont="1"/>
    <xf numFmtId="164" fontId="78" fillId="0" borderId="0" xfId="3" applyNumberFormat="1" applyFont="1"/>
    <xf numFmtId="0" fontId="5" fillId="0" borderId="0" xfId="0" applyFont="1" applyBorder="1" applyAlignment="1">
      <alignment horizontal="center" vertical="top"/>
    </xf>
    <xf numFmtId="14" fontId="5" fillId="0" borderId="0" xfId="0" quotePrefix="1" applyNumberFormat="1" applyFont="1" applyBorder="1" applyAlignment="1">
      <alignment horizontal="right" vertical="top" wrapText="1"/>
    </xf>
    <xf numFmtId="0" fontId="3" fillId="0" borderId="3" xfId="0" applyFont="1" applyBorder="1" applyAlignment="1">
      <alignment horizontal="right" vertical="top" wrapText="1"/>
    </xf>
    <xf numFmtId="0" fontId="3" fillId="0" borderId="0" xfId="0" applyFont="1" applyBorder="1" applyAlignment="1">
      <alignment horizontal="right" vertical="top" wrapText="1"/>
    </xf>
    <xf numFmtId="164" fontId="6" fillId="0" borderId="0" xfId="3" applyNumberFormat="1" applyFont="1" applyAlignment="1">
      <alignment horizontal="right" vertical="top"/>
    </xf>
    <xf numFmtId="164" fontId="25" fillId="0" borderId="0" xfId="3" applyNumberFormat="1" applyFont="1" applyAlignment="1">
      <alignment horizontal="right" vertical="top"/>
    </xf>
    <xf numFmtId="0" fontId="45" fillId="0" borderId="0" xfId="0" applyFont="1" applyAlignment="1">
      <alignment vertical="top" wrapText="1"/>
    </xf>
    <xf numFmtId="0" fontId="6" fillId="0" borderId="17" xfId="0" applyFont="1" applyBorder="1" applyAlignment="1">
      <alignment horizontal="center" vertical="center" wrapText="1"/>
    </xf>
    <xf numFmtId="14" fontId="5" fillId="0" borderId="3" xfId="0" applyNumberFormat="1" applyFont="1" applyBorder="1" applyAlignment="1">
      <alignment horizontal="center" vertical="center"/>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14" fontId="5" fillId="0" borderId="0" xfId="0" applyNumberFormat="1" applyFont="1" applyBorder="1" applyAlignment="1">
      <alignment horizontal="center" vertical="center"/>
    </xf>
    <xf numFmtId="0" fontId="25" fillId="0" borderId="0" xfId="0" applyFont="1" applyFill="1" applyAlignment="1">
      <alignment horizontal="justify" vertical="center" wrapText="1"/>
    </xf>
    <xf numFmtId="2" fontId="6" fillId="0" borderId="0" xfId="0" applyNumberFormat="1" applyFont="1" applyFill="1" applyAlignment="1">
      <alignment horizontal="center" vertical="center" wrapText="1"/>
    </xf>
    <xf numFmtId="3" fontId="6" fillId="0" borderId="0" xfId="0" applyNumberFormat="1" applyFont="1" applyFill="1" applyAlignment="1">
      <alignment horizontal="right" vertical="center" wrapText="1"/>
    </xf>
    <xf numFmtId="2" fontId="6"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right" vertical="center" wrapText="1"/>
    </xf>
    <xf numFmtId="43" fontId="7" fillId="0" borderId="0" xfId="3" applyFont="1" applyAlignment="1">
      <alignment horizontal="justify" vertical="top" wrapText="1"/>
    </xf>
    <xf numFmtId="0" fontId="6" fillId="2" borderId="0" xfId="9" applyFont="1" applyFill="1" applyAlignment="1">
      <alignment vertical="top"/>
    </xf>
    <xf numFmtId="0" fontId="79" fillId="2" borderId="0" xfId="0" applyFont="1" applyFill="1" applyAlignment="1">
      <alignment horizontal="justify" wrapText="1"/>
    </xf>
    <xf numFmtId="164" fontId="5" fillId="0" borderId="12" xfId="3" applyNumberFormat="1" applyFont="1" applyBorder="1" applyAlignment="1">
      <alignment horizontal="right" vertical="center" wrapText="1"/>
    </xf>
    <xf numFmtId="0" fontId="80" fillId="0" borderId="0" xfId="0" applyFont="1" applyAlignment="1">
      <alignment horizontal="center"/>
    </xf>
    <xf numFmtId="0" fontId="80" fillId="0" borderId="0" xfId="0" applyFont="1"/>
    <xf numFmtId="0" fontId="81" fillId="0" borderId="0" xfId="0" applyFont="1"/>
    <xf numFmtId="0" fontId="82" fillId="0" borderId="0" xfId="0" applyFont="1"/>
    <xf numFmtId="0" fontId="80" fillId="0" borderId="0" xfId="0" applyFont="1" applyAlignment="1">
      <alignment horizontal="justify"/>
    </xf>
    <xf numFmtId="0" fontId="83" fillId="0" borderId="0" xfId="0" applyFont="1"/>
    <xf numFmtId="0" fontId="53" fillId="0" borderId="0" xfId="0" applyFont="1"/>
    <xf numFmtId="0" fontId="83" fillId="0" borderId="0" xfId="0" applyFont="1" applyAlignment="1">
      <alignment horizontal="justify"/>
    </xf>
    <xf numFmtId="0" fontId="80" fillId="0" borderId="48" xfId="0" applyFont="1" applyBorder="1" applyAlignment="1">
      <alignment horizontal="center" vertical="top" wrapText="1"/>
    </xf>
    <xf numFmtId="0" fontId="80" fillId="0" borderId="49" xfId="0" applyFont="1" applyBorder="1" applyAlignment="1">
      <alignment horizontal="justify" vertical="top" wrapText="1"/>
    </xf>
    <xf numFmtId="0" fontId="80" fillId="0" borderId="49" xfId="0" applyFont="1" applyBorder="1" applyAlignment="1">
      <alignment horizontal="center" vertical="top" wrapText="1"/>
    </xf>
    <xf numFmtId="0" fontId="53" fillId="0" borderId="32" xfId="0" applyFont="1" applyBorder="1" applyAlignment="1">
      <alignment horizontal="center" vertical="top" wrapText="1"/>
    </xf>
    <xf numFmtId="0" fontId="53" fillId="0" borderId="33" xfId="0" applyFont="1" applyBorder="1" applyAlignment="1">
      <alignment horizontal="justify" vertical="top" wrapText="1"/>
    </xf>
    <xf numFmtId="0" fontId="53" fillId="0" borderId="33" xfId="0" applyFont="1" applyBorder="1" applyAlignment="1">
      <alignment horizontal="center" vertical="top" wrapText="1"/>
    </xf>
    <xf numFmtId="0" fontId="53" fillId="0" borderId="33" xfId="0" applyFont="1" applyBorder="1" applyAlignment="1">
      <alignment horizontal="right" vertical="top" wrapText="1"/>
    </xf>
    <xf numFmtId="0" fontId="51" fillId="0" borderId="50" xfId="0" applyFont="1" applyBorder="1" applyAlignment="1">
      <alignment horizontal="center" vertical="top" wrapText="1"/>
    </xf>
    <xf numFmtId="0" fontId="53" fillId="0" borderId="51" xfId="0" applyFont="1" applyBorder="1" applyAlignment="1">
      <alignment horizontal="justify" vertical="top" wrapText="1"/>
    </xf>
    <xf numFmtId="9" fontId="53" fillId="0" borderId="51" xfId="0" applyNumberFormat="1" applyFont="1" applyBorder="1" applyAlignment="1">
      <alignment horizontal="center" vertical="top" wrapText="1"/>
    </xf>
    <xf numFmtId="0" fontId="53" fillId="0" borderId="51" xfId="0" applyFont="1" applyBorder="1" applyAlignment="1">
      <alignment horizontal="center" vertical="top" wrapText="1"/>
    </xf>
    <xf numFmtId="0" fontId="53" fillId="0" borderId="52" xfId="0" applyFont="1" applyBorder="1" applyAlignment="1">
      <alignment horizontal="right" vertical="top" wrapText="1"/>
    </xf>
    <xf numFmtId="9" fontId="53" fillId="0" borderId="53" xfId="0" applyNumberFormat="1" applyFont="1" applyBorder="1" applyAlignment="1">
      <alignment horizontal="center" vertical="top" wrapText="1"/>
    </xf>
    <xf numFmtId="0" fontId="51" fillId="0" borderId="54" xfId="0" applyFont="1" applyBorder="1" applyAlignment="1">
      <alignment horizontal="center" vertical="top" wrapText="1"/>
    </xf>
    <xf numFmtId="0" fontId="51" fillId="0" borderId="55" xfId="0" applyFont="1" applyBorder="1" applyAlignment="1">
      <alignment horizontal="center" vertical="top" wrapText="1"/>
    </xf>
    <xf numFmtId="0" fontId="81" fillId="0" borderId="0" xfId="0" applyFont="1" applyAlignment="1">
      <alignment horizontal="left" indent="4"/>
    </xf>
    <xf numFmtId="0" fontId="84" fillId="0" borderId="56" xfId="0" applyFont="1" applyBorder="1" applyAlignment="1">
      <alignment horizontal="center" vertical="top" wrapText="1"/>
    </xf>
    <xf numFmtId="0" fontId="85" fillId="0" borderId="49" xfId="0" applyFont="1" applyBorder="1" applyAlignment="1">
      <alignment vertical="top" wrapText="1"/>
    </xf>
    <xf numFmtId="0" fontId="85" fillId="0" borderId="48" xfId="0" applyFont="1" applyBorder="1" applyAlignment="1">
      <alignment horizontal="center" vertical="top" wrapText="1"/>
    </xf>
    <xf numFmtId="0" fontId="2" fillId="0" borderId="57" xfId="0" applyFont="1" applyBorder="1" applyAlignment="1">
      <alignment horizontal="center" vertical="top" wrapText="1"/>
    </xf>
    <xf numFmtId="0" fontId="53" fillId="0" borderId="58" xfId="0" applyFont="1" applyBorder="1" applyAlignment="1">
      <alignment horizontal="center" vertical="top" wrapText="1"/>
    </xf>
    <xf numFmtId="0" fontId="53" fillId="0" borderId="59" xfId="0" applyFont="1" applyBorder="1" applyAlignment="1">
      <alignment horizontal="center" vertical="top" wrapText="1"/>
    </xf>
    <xf numFmtId="0" fontId="53" fillId="0" borderId="60" xfId="0" applyFont="1" applyBorder="1" applyAlignment="1">
      <alignment horizontal="center" vertical="top" wrapText="1"/>
    </xf>
    <xf numFmtId="0" fontId="53" fillId="0" borderId="61" xfId="0" applyFont="1" applyBorder="1" applyAlignment="1">
      <alignment horizontal="center" vertical="top" wrapText="1"/>
    </xf>
    <xf numFmtId="0" fontId="53" fillId="0" borderId="62" xfId="0" applyFont="1" applyBorder="1" applyAlignment="1">
      <alignment horizontal="center" vertical="top" wrapText="1"/>
    </xf>
    <xf numFmtId="0" fontId="80" fillId="0" borderId="0" xfId="0" applyFont="1" applyAlignment="1">
      <alignment horizontal="left"/>
    </xf>
    <xf numFmtId="0" fontId="80" fillId="0" borderId="0" xfId="0" applyFont="1" applyAlignment="1">
      <alignment horizontal="left" wrapText="1"/>
    </xf>
    <xf numFmtId="0" fontId="81" fillId="0" borderId="63" xfId="0" applyFont="1" applyBorder="1" applyAlignment="1">
      <alignment horizontal="center" vertical="center" wrapText="1"/>
    </xf>
    <xf numFmtId="0" fontId="81" fillId="0" borderId="56" xfId="0" applyFont="1" applyBorder="1" applyAlignment="1">
      <alignment horizontal="center" vertical="center" wrapText="1"/>
    </xf>
    <xf numFmtId="0" fontId="80" fillId="0" borderId="49" xfId="0" applyFont="1" applyBorder="1" applyAlignment="1">
      <alignment horizontal="justify" vertical="center" wrapText="1"/>
    </xf>
    <xf numFmtId="0" fontId="80" fillId="0" borderId="49" xfId="0" applyFont="1" applyBorder="1" applyAlignment="1">
      <alignment horizontal="center" wrapText="1"/>
    </xf>
    <xf numFmtId="0" fontId="80" fillId="0" borderId="49" xfId="0" applyFont="1" applyBorder="1" applyAlignment="1">
      <alignment horizontal="right" vertical="center" wrapText="1"/>
    </xf>
    <xf numFmtId="0" fontId="80" fillId="0" borderId="49" xfId="0" applyFont="1" applyBorder="1" applyAlignment="1">
      <alignment horizontal="center" vertical="center" wrapText="1"/>
    </xf>
    <xf numFmtId="0" fontId="53" fillId="0" borderId="0" xfId="0" applyFont="1" applyAlignment="1">
      <alignment horizontal="left" wrapText="1"/>
    </xf>
    <xf numFmtId="0" fontId="53" fillId="0" borderId="0" xfId="0" applyFont="1" applyBorder="1" applyAlignment="1">
      <alignment horizontal="center" vertical="top" wrapText="1"/>
    </xf>
    <xf numFmtId="0" fontId="53" fillId="0" borderId="0" xfId="0" applyFont="1" applyBorder="1" applyAlignment="1">
      <alignment vertical="top" wrapText="1"/>
    </xf>
    <xf numFmtId="43" fontId="53" fillId="0" borderId="33" xfId="3" applyFont="1" applyBorder="1" applyAlignment="1">
      <alignment horizontal="right" vertical="top" wrapText="1"/>
    </xf>
    <xf numFmtId="0" fontId="53" fillId="0" borderId="0" xfId="0" applyFont="1" applyBorder="1" applyAlignment="1">
      <alignment horizontal="center" vertical="center" wrapText="1"/>
    </xf>
    <xf numFmtId="0" fontId="51" fillId="0" borderId="64" xfId="0" applyFont="1" applyBorder="1" applyAlignment="1">
      <alignment horizontal="center" wrapText="1"/>
    </xf>
    <xf numFmtId="0" fontId="51" fillId="0" borderId="1" xfId="0" applyFont="1" applyBorder="1" applyAlignment="1">
      <alignment horizontal="center" wrapText="1"/>
    </xf>
    <xf numFmtId="0" fontId="53" fillId="0" borderId="34" xfId="0" applyFont="1" applyBorder="1" applyAlignment="1">
      <alignment horizontal="center" vertical="top" wrapText="1"/>
    </xf>
    <xf numFmtId="0" fontId="0" fillId="0" borderId="35" xfId="0" applyBorder="1" applyAlignment="1">
      <alignment vertical="top" wrapText="1"/>
    </xf>
    <xf numFmtId="0" fontId="53" fillId="0" borderId="5" xfId="0" applyFont="1" applyBorder="1" applyAlignment="1">
      <alignment horizontal="center" vertical="top" wrapText="1"/>
    </xf>
    <xf numFmtId="0" fontId="0" fillId="0" borderId="5" xfId="0" applyBorder="1" applyAlignment="1">
      <alignment vertical="top" wrapText="1"/>
    </xf>
    <xf numFmtId="0" fontId="53" fillId="0" borderId="65" xfId="0" applyFont="1" applyBorder="1" applyAlignment="1">
      <alignment horizontal="center" vertical="top" wrapText="1"/>
    </xf>
    <xf numFmtId="0" fontId="80" fillId="0" borderId="0" xfId="0" applyFont="1" applyAlignment="1">
      <alignment horizontal="center" vertical="center"/>
    </xf>
    <xf numFmtId="0" fontId="80" fillId="0" borderId="0" xfId="0" applyFont="1" applyAlignment="1">
      <alignment horizontal="left" vertical="center"/>
    </xf>
    <xf numFmtId="0" fontId="83" fillId="0" borderId="0" xfId="0" applyFont="1" applyAlignment="1">
      <alignment horizontal="left"/>
    </xf>
    <xf numFmtId="0" fontId="80" fillId="0" borderId="0" xfId="0" applyFont="1" applyAlignment="1">
      <alignment horizontal="left" vertical="center" wrapText="1"/>
    </xf>
    <xf numFmtId="0" fontId="80" fillId="0" borderId="0" xfId="0" applyFont="1" applyAlignment="1">
      <alignment vertical="center" wrapText="1"/>
    </xf>
    <xf numFmtId="0" fontId="80" fillId="0" borderId="0" xfId="0" applyFont="1" applyAlignment="1">
      <alignment wrapText="1"/>
    </xf>
    <xf numFmtId="0" fontId="84" fillId="0" borderId="63" xfId="0" applyFont="1" applyBorder="1" applyAlignment="1">
      <alignment vertical="center" wrapText="1"/>
    </xf>
    <xf numFmtId="0" fontId="2" fillId="0" borderId="49" xfId="0" applyFont="1" applyBorder="1" applyAlignment="1">
      <alignment horizontal="center" vertical="center" wrapText="1"/>
    </xf>
    <xf numFmtId="3" fontId="85" fillId="0" borderId="49" xfId="0" applyNumberFormat="1" applyFont="1" applyBorder="1" applyAlignment="1">
      <alignment horizontal="center" vertical="center" wrapText="1"/>
    </xf>
    <xf numFmtId="10" fontId="85" fillId="0" borderId="49" xfId="0" applyNumberFormat="1" applyFont="1" applyBorder="1" applyAlignment="1">
      <alignment horizontal="center" vertical="center" wrapText="1"/>
    </xf>
    <xf numFmtId="0" fontId="85" fillId="0" borderId="49" xfId="0" applyFont="1" applyBorder="1" applyAlignment="1">
      <alignment horizontal="center" vertical="center" wrapText="1"/>
    </xf>
    <xf numFmtId="3" fontId="2" fillId="0" borderId="49" xfId="0" applyNumberFormat="1" applyFont="1" applyBorder="1" applyAlignment="1">
      <alignment horizontal="center" vertical="center" wrapText="1"/>
    </xf>
    <xf numFmtId="9" fontId="2" fillId="0" borderId="49" xfId="0" applyNumberFormat="1" applyFont="1" applyBorder="1" applyAlignment="1">
      <alignment horizontal="center" vertical="center" wrapText="1"/>
    </xf>
    <xf numFmtId="0" fontId="53" fillId="0" borderId="33" xfId="0" applyFont="1" applyBorder="1" applyAlignment="1">
      <alignment horizontal="center" vertical="center" wrapText="1"/>
    </xf>
    <xf numFmtId="0" fontId="53" fillId="0" borderId="52" xfId="0" applyFont="1" applyBorder="1" applyAlignment="1">
      <alignment horizontal="center" vertical="center" wrapText="1"/>
    </xf>
    <xf numFmtId="14" fontId="53" fillId="0" borderId="33" xfId="0" applyNumberFormat="1" applyFont="1" applyBorder="1" applyAlignment="1">
      <alignment horizontal="center" vertical="center" wrapText="1"/>
    </xf>
    <xf numFmtId="9" fontId="53" fillId="0" borderId="33" xfId="0" applyNumberFormat="1"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11" fillId="0" borderId="0" xfId="0" applyFont="1" applyAlignment="1">
      <alignment horizont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14" fontId="3" fillId="0" borderId="38"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26" fillId="0" borderId="0" xfId="0" applyFont="1" applyAlignment="1">
      <alignment horizontal="left" vertical="top" wrapText="1"/>
    </xf>
    <xf numFmtId="0" fontId="3" fillId="0" borderId="38" xfId="0" applyFont="1" applyBorder="1" applyAlignment="1">
      <alignment horizontal="center" wrapText="1"/>
    </xf>
    <xf numFmtId="0" fontId="3" fillId="0" borderId="35" xfId="0" applyFont="1" applyBorder="1" applyAlignment="1">
      <alignment horizontal="center" wrapText="1"/>
    </xf>
    <xf numFmtId="0" fontId="80" fillId="0" borderId="0" xfId="0" applyFont="1" applyAlignment="1">
      <alignment horizontal="center"/>
    </xf>
    <xf numFmtId="0" fontId="51" fillId="0" borderId="0" xfId="0" applyFont="1" applyAlignment="1">
      <alignment horizontal="left"/>
    </xf>
    <xf numFmtId="0" fontId="80" fillId="0" borderId="0" xfId="0" quotePrefix="1" applyFont="1"/>
    <xf numFmtId="0" fontId="0" fillId="0" borderId="0" xfId="0" applyFill="1"/>
    <xf numFmtId="0" fontId="53" fillId="0" borderId="0" xfId="0" applyFont="1" applyAlignment="1">
      <alignment horizontal="justify"/>
    </xf>
    <xf numFmtId="0" fontId="81" fillId="0" borderId="0" xfId="0" applyFont="1" applyAlignment="1"/>
    <xf numFmtId="0" fontId="61" fillId="0" borderId="0" xfId="0" applyFont="1"/>
    <xf numFmtId="0" fontId="61" fillId="0" borderId="0" xfId="0" applyFont="1" applyFill="1"/>
    <xf numFmtId="0" fontId="81" fillId="0" borderId="0" xfId="0" applyFont="1" applyAlignment="1">
      <alignment horizontal="left" vertical="center"/>
    </xf>
    <xf numFmtId="0" fontId="51" fillId="0" borderId="0" xfId="0" applyFont="1" applyAlignment="1">
      <alignment horizontal="left" vertical="center"/>
    </xf>
    <xf numFmtId="14" fontId="3" fillId="0" borderId="39" xfId="0" quotePrefix="1" applyNumberFormat="1" applyFont="1" applyBorder="1" applyAlignment="1">
      <alignment vertical="center" wrapText="1"/>
    </xf>
    <xf numFmtId="14" fontId="3" fillId="0" borderId="40" xfId="0" applyNumberFormat="1" applyFont="1" applyBorder="1" applyAlignment="1">
      <alignment vertical="center" wrapText="1"/>
    </xf>
    <xf numFmtId="0" fontId="11" fillId="0" borderId="0" xfId="0" applyFont="1" applyAlignment="1">
      <alignment horizontal="center"/>
    </xf>
    <xf numFmtId="0" fontId="6" fillId="0" borderId="0" xfId="0" applyFont="1" applyAlignment="1">
      <alignment horizont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5" fillId="0" borderId="38" xfId="0" applyFont="1" applyBorder="1" applyAlignment="1">
      <alignment horizontal="center" wrapText="1"/>
    </xf>
    <xf numFmtId="0" fontId="5" fillId="0" borderId="35" xfId="0" applyFont="1" applyBorder="1" applyAlignment="1">
      <alignment horizontal="center" wrapText="1"/>
    </xf>
    <xf numFmtId="14" fontId="3" fillId="0" borderId="38" xfId="0" applyNumberFormat="1" applyFont="1" applyBorder="1" applyAlignment="1">
      <alignment horizontal="center" vertical="center" wrapText="1"/>
    </xf>
    <xf numFmtId="0" fontId="3" fillId="0" borderId="35" xfId="0" applyFont="1" applyBorder="1" applyAlignment="1">
      <alignment horizontal="center" vertical="center" wrapText="1"/>
    </xf>
    <xf numFmtId="14" fontId="3" fillId="0" borderId="39" xfId="0" quotePrefix="1" applyNumberFormat="1" applyFont="1" applyBorder="1" applyAlignment="1">
      <alignment horizontal="center" vertical="center" wrapText="1"/>
    </xf>
    <xf numFmtId="14" fontId="3" fillId="0" borderId="40" xfId="0" applyNumberFormat="1" applyFont="1" applyBorder="1" applyAlignment="1">
      <alignment horizontal="center" vertical="center" wrapText="1"/>
    </xf>
    <xf numFmtId="0" fontId="8"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vertical="top" wrapText="1"/>
    </xf>
    <xf numFmtId="0" fontId="26" fillId="0" borderId="0" xfId="0" applyFont="1" applyAlignment="1">
      <alignment horizontal="left" vertical="top" wrapText="1"/>
    </xf>
    <xf numFmtId="0" fontId="3" fillId="0" borderId="38" xfId="0" applyFont="1" applyBorder="1" applyAlignment="1">
      <alignment horizontal="center" wrapText="1"/>
    </xf>
    <xf numFmtId="0" fontId="3" fillId="0" borderId="35" xfId="0" applyFont="1" applyBorder="1" applyAlignment="1">
      <alignment horizontal="center" wrapText="1"/>
    </xf>
    <xf numFmtId="41" fontId="5" fillId="0" borderId="38"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9" xfId="0" applyNumberFormat="1" applyFont="1" applyBorder="1" applyAlignment="1">
      <alignment horizontal="center" vertical="center"/>
    </xf>
    <xf numFmtId="41" fontId="5" fillId="0" borderId="40" xfId="0" applyNumberFormat="1" applyFont="1" applyBorder="1" applyAlignment="1">
      <alignment horizontal="center" vertical="center"/>
    </xf>
    <xf numFmtId="0" fontId="8" fillId="0" borderId="0" xfId="2" applyNumberFormat="1" applyFont="1" applyBorder="1" applyAlignment="1">
      <alignment horizontal="center"/>
    </xf>
    <xf numFmtId="0" fontId="25" fillId="0" borderId="0" xfId="2" applyNumberFormat="1" applyFont="1" applyBorder="1" applyAlignment="1">
      <alignment horizontal="center"/>
    </xf>
    <xf numFmtId="0" fontId="5" fillId="0" borderId="0" xfId="2" applyNumberFormat="1" applyFont="1" applyBorder="1" applyAlignment="1">
      <alignment horizontal="left"/>
    </xf>
    <xf numFmtId="0" fontId="5" fillId="0" borderId="0" xfId="2" applyNumberFormat="1" applyFont="1" applyBorder="1" applyAlignment="1">
      <alignment horizontal="center"/>
    </xf>
    <xf numFmtId="0" fontId="5" fillId="0" borderId="0" xfId="0" applyFont="1" applyAlignment="1">
      <alignment horizontal="justify" vertical="top" wrapText="1"/>
    </xf>
    <xf numFmtId="14" fontId="86" fillId="0" borderId="3" xfId="0" applyNumberFormat="1" applyFont="1" applyBorder="1" applyAlignment="1">
      <alignment horizontal="center" vertical="top" wrapText="1"/>
    </xf>
    <xf numFmtId="14" fontId="5" fillId="0" borderId="3" xfId="0" applyNumberFormat="1" applyFont="1" applyBorder="1" applyAlignment="1">
      <alignment horizontal="center" vertical="center" wrapText="1"/>
    </xf>
    <xf numFmtId="0" fontId="6" fillId="0" borderId="0" xfId="0" applyFont="1" applyFill="1" applyAlignment="1">
      <alignment horizontal="justify" vertical="top" wrapText="1"/>
    </xf>
    <xf numFmtId="0" fontId="3" fillId="0" borderId="0" xfId="0" applyFont="1" applyBorder="1" applyAlignment="1">
      <alignment horizontal="center" vertical="top" wrapText="1"/>
    </xf>
    <xf numFmtId="0" fontId="3" fillId="0" borderId="3" xfId="0" applyFont="1" applyBorder="1" applyAlignment="1">
      <alignment horizontal="center" vertical="top" wrapText="1"/>
    </xf>
    <xf numFmtId="0" fontId="3" fillId="0" borderId="0" xfId="0" applyFont="1" applyAlignment="1">
      <alignment horizontal="center" vertical="top" wrapText="1"/>
    </xf>
    <xf numFmtId="0" fontId="24" fillId="0" borderId="0" xfId="0" applyFont="1" applyAlignment="1">
      <alignment horizontal="justify" vertical="top"/>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5" fillId="0" borderId="3" xfId="9" applyFont="1" applyBorder="1" applyAlignment="1">
      <alignment horizontal="center"/>
    </xf>
    <xf numFmtId="14" fontId="5" fillId="0" borderId="3" xfId="0" applyNumberFormat="1" applyFont="1" applyBorder="1" applyAlignment="1">
      <alignment horizontal="center"/>
    </xf>
    <xf numFmtId="0" fontId="6" fillId="0" borderId="0" xfId="0" applyFont="1" applyAlignment="1">
      <alignment horizontal="justify" vertical="top" wrapText="1"/>
    </xf>
    <xf numFmtId="0" fontId="6" fillId="0" borderId="0" xfId="0" applyFont="1" applyAlignment="1">
      <alignment horizontal="left" vertical="top" wrapText="1"/>
    </xf>
    <xf numFmtId="0" fontId="7" fillId="0" borderId="0" xfId="0" quotePrefix="1" applyFont="1" applyAlignment="1">
      <alignment horizontal="left" vertical="top" wrapText="1"/>
    </xf>
    <xf numFmtId="0" fontId="25" fillId="0" borderId="0" xfId="0" applyFont="1" applyFill="1" applyAlignment="1">
      <alignment horizontal="justify" vertical="top" wrapText="1"/>
    </xf>
    <xf numFmtId="0" fontId="5" fillId="0" borderId="0" xfId="0" applyFont="1" applyAlignment="1">
      <alignment horizontal="left" vertical="center"/>
    </xf>
    <xf numFmtId="0" fontId="6" fillId="0" borderId="0" xfId="0" applyFont="1" applyAlignment="1">
      <alignment horizontal="justify" wrapText="1"/>
    </xf>
    <xf numFmtId="0" fontId="6" fillId="0" borderId="0" xfId="0" applyFont="1" applyAlignment="1">
      <alignment horizontal="left" wrapText="1"/>
    </xf>
    <xf numFmtId="0" fontId="6" fillId="0" borderId="0" xfId="0" applyFont="1" applyAlignment="1">
      <alignment horizontal="justify" vertical="top"/>
    </xf>
    <xf numFmtId="0" fontId="6" fillId="0" borderId="0" xfId="0" applyFont="1" applyAlignment="1">
      <alignment horizontal="justify" vertical="center"/>
    </xf>
    <xf numFmtId="0" fontId="6" fillId="0" borderId="0" xfId="0" applyFont="1" applyAlignment="1">
      <alignment horizontal="left" vertical="top"/>
    </xf>
    <xf numFmtId="0" fontId="6" fillId="0" borderId="0" xfId="0" applyFont="1" applyBorder="1" applyAlignment="1">
      <alignment horizontal="left" vertical="top"/>
    </xf>
    <xf numFmtId="0" fontId="6" fillId="0" borderId="0" xfId="0" applyFont="1" applyAlignment="1">
      <alignment vertical="top" wrapText="1"/>
    </xf>
    <xf numFmtId="0" fontId="6" fillId="0" borderId="0" xfId="0" applyFont="1" applyBorder="1" applyAlignment="1">
      <alignment vertical="top" wrapText="1"/>
    </xf>
    <xf numFmtId="0" fontId="6" fillId="0" borderId="0" xfId="0" applyNumberFormat="1" applyFont="1" applyBorder="1" applyAlignment="1">
      <alignment horizontal="left" vertical="center" wrapText="1"/>
    </xf>
    <xf numFmtId="0" fontId="6" fillId="0" borderId="0" xfId="0" applyNumberFormat="1" applyFont="1" applyBorder="1" applyAlignment="1">
      <alignment horizontal="justify" wrapText="1"/>
    </xf>
    <xf numFmtId="0" fontId="79" fillId="0" borderId="0" xfId="0" applyFont="1" applyAlignment="1">
      <alignment horizontal="justify" wrapText="1"/>
    </xf>
    <xf numFmtId="0" fontId="5" fillId="0" borderId="0" xfId="0" applyFont="1" applyBorder="1" applyAlignment="1">
      <alignment horizontal="center" vertical="top" wrapText="1"/>
    </xf>
    <xf numFmtId="0" fontId="3" fillId="0" borderId="38" xfId="0" applyFont="1" applyBorder="1" applyAlignment="1">
      <alignment horizontal="center" vertical="center" wrapText="1"/>
    </xf>
    <xf numFmtId="0" fontId="8" fillId="0" borderId="0" xfId="0" applyFont="1" applyBorder="1" applyAlignment="1">
      <alignment horizontal="center"/>
    </xf>
    <xf numFmtId="0" fontId="6" fillId="0" borderId="0" xfId="0" applyFont="1" applyBorder="1" applyAlignment="1">
      <alignment horizontal="center"/>
    </xf>
    <xf numFmtId="0" fontId="5" fillId="0" borderId="38" xfId="0" applyFont="1" applyBorder="1" applyAlignment="1">
      <alignment horizontal="right" vertical="center" wrapText="1"/>
    </xf>
    <xf numFmtId="0" fontId="5" fillId="0" borderId="35" xfId="0" applyFont="1" applyBorder="1" applyAlignment="1">
      <alignment horizontal="right" vertical="center" wrapText="1"/>
    </xf>
    <xf numFmtId="0" fontId="3" fillId="0" borderId="39" xfId="0" applyFont="1" applyBorder="1" applyAlignment="1">
      <alignment horizontal="right" vertical="center" wrapText="1"/>
    </xf>
    <xf numFmtId="0" fontId="3" fillId="0" borderId="40" xfId="0" applyFont="1" applyBorder="1" applyAlignment="1">
      <alignment horizontal="right" vertical="center" wrapText="1"/>
    </xf>
    <xf numFmtId="0" fontId="80" fillId="0" borderId="0" xfId="0" applyFont="1" applyAlignment="1">
      <alignment horizontal="left" vertical="center" wrapText="1"/>
    </xf>
    <xf numFmtId="0" fontId="53" fillId="0" borderId="0" xfId="0" applyFont="1" applyAlignment="1">
      <alignment horizontal="left"/>
    </xf>
    <xf numFmtId="0" fontId="53" fillId="0" borderId="0" xfId="0" applyFont="1" applyAlignment="1">
      <alignment horizontal="left" wrapText="1"/>
    </xf>
    <xf numFmtId="0" fontId="51" fillId="0" borderId="74" xfId="0" applyFont="1" applyBorder="1" applyAlignment="1">
      <alignment horizontal="center" wrapText="1"/>
    </xf>
    <xf numFmtId="0" fontId="51" fillId="0" borderId="72" xfId="0" applyFont="1" applyBorder="1" applyAlignment="1">
      <alignment horizontal="center" wrapText="1"/>
    </xf>
    <xf numFmtId="0" fontId="53" fillId="0" borderId="72" xfId="0" applyFont="1" applyBorder="1" applyAlignment="1">
      <alignment vertical="top" wrapText="1"/>
    </xf>
    <xf numFmtId="0" fontId="53" fillId="0" borderId="14" xfId="0" applyFont="1" applyBorder="1" applyAlignment="1">
      <alignment horizontal="left" vertical="top" wrapText="1"/>
    </xf>
    <xf numFmtId="0" fontId="53" fillId="0" borderId="0" xfId="0" applyFont="1" applyBorder="1" applyAlignment="1">
      <alignment horizontal="left" vertical="top" wrapText="1"/>
    </xf>
    <xf numFmtId="0" fontId="53" fillId="0" borderId="24" xfId="0" applyFont="1" applyBorder="1" applyAlignment="1">
      <alignment horizontal="left" vertical="top" wrapText="1"/>
    </xf>
    <xf numFmtId="0" fontId="53" fillId="0" borderId="14" xfId="0" applyFont="1" applyBorder="1" applyAlignment="1">
      <alignment horizontal="left" wrapText="1"/>
    </xf>
    <xf numFmtId="0" fontId="53" fillId="0" borderId="0" xfId="0" applyFont="1" applyBorder="1" applyAlignment="1">
      <alignment horizontal="left" wrapText="1"/>
    </xf>
    <xf numFmtId="0" fontId="53" fillId="0" borderId="24" xfId="0" applyFont="1" applyBorder="1" applyAlignment="1">
      <alignment horizontal="left" wrapText="1"/>
    </xf>
    <xf numFmtId="0" fontId="83" fillId="0" borderId="0" xfId="0" applyFont="1" applyAlignment="1">
      <alignment horizontal="left" wrapText="1"/>
    </xf>
    <xf numFmtId="0" fontId="88" fillId="0" borderId="0" xfId="0" applyFont="1" applyAlignment="1">
      <alignment horizontal="center"/>
    </xf>
    <xf numFmtId="0" fontId="80" fillId="0" borderId="0" xfId="0" applyFont="1" applyAlignment="1">
      <alignment horizontal="left" wrapText="1"/>
    </xf>
    <xf numFmtId="0" fontId="80" fillId="0" borderId="0" xfId="0" quotePrefix="1" applyFont="1" applyAlignment="1">
      <alignment horizontal="left" wrapText="1"/>
    </xf>
    <xf numFmtId="0" fontId="80" fillId="0" borderId="0" xfId="0" applyFont="1" applyAlignment="1">
      <alignment horizontal="center" wrapText="1"/>
    </xf>
    <xf numFmtId="0" fontId="80" fillId="0" borderId="0" xfId="0" applyFont="1" applyAlignment="1">
      <alignment horizontal="left"/>
    </xf>
    <xf numFmtId="0" fontId="53" fillId="0" borderId="46" xfId="0" applyFont="1" applyBorder="1" applyAlignment="1">
      <alignment horizontal="left" vertical="top" wrapText="1"/>
    </xf>
    <xf numFmtId="0" fontId="53" fillId="0" borderId="12" xfId="0" applyFont="1" applyBorder="1" applyAlignment="1">
      <alignment horizontal="left" vertical="top" wrapText="1"/>
    </xf>
    <xf numFmtId="0" fontId="53" fillId="0" borderId="47" xfId="0" applyFont="1" applyBorder="1" applyAlignment="1">
      <alignment horizontal="left" vertical="top" wrapText="1"/>
    </xf>
    <xf numFmtId="0" fontId="51" fillId="0" borderId="46"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47" xfId="0" applyFont="1" applyBorder="1" applyAlignment="1">
      <alignment horizontal="center" vertical="center" wrapText="1"/>
    </xf>
    <xf numFmtId="0" fontId="51" fillId="0" borderId="44"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45" xfId="0" applyFont="1" applyBorder="1" applyAlignment="1">
      <alignment horizontal="center" vertical="center" wrapText="1"/>
    </xf>
    <xf numFmtId="0" fontId="53" fillId="0" borderId="44" xfId="0" applyFont="1" applyBorder="1" applyAlignment="1">
      <alignment horizontal="left" wrapText="1"/>
    </xf>
    <xf numFmtId="0" fontId="53" fillId="0" borderId="3" xfId="0" applyFont="1" applyBorder="1" applyAlignment="1">
      <alignment horizontal="left" wrapText="1"/>
    </xf>
    <xf numFmtId="0" fontId="53" fillId="0" borderId="45" xfId="0" applyFont="1" applyBorder="1" applyAlignment="1">
      <alignment horizontal="left" wrapText="1"/>
    </xf>
    <xf numFmtId="0" fontId="81" fillId="0" borderId="68" xfId="0" applyFont="1" applyBorder="1" applyAlignment="1">
      <alignment horizontal="center" vertical="center" wrapText="1"/>
    </xf>
    <xf numFmtId="0" fontId="81" fillId="0" borderId="56" xfId="0" applyFont="1" applyBorder="1" applyAlignment="1">
      <alignment horizontal="center" vertical="center" wrapText="1"/>
    </xf>
    <xf numFmtId="0" fontId="87" fillId="0" borderId="68" xfId="0" applyFont="1" applyBorder="1" applyAlignment="1">
      <alignment horizontal="center" vertical="center" wrapText="1"/>
    </xf>
    <xf numFmtId="0" fontId="87" fillId="0" borderId="56" xfId="0" applyFont="1" applyBorder="1" applyAlignment="1">
      <alignment horizontal="center" vertical="center" wrapText="1"/>
    </xf>
    <xf numFmtId="0" fontId="80" fillId="0" borderId="0" xfId="0" applyFont="1" applyAlignment="1">
      <alignment horizontal="center"/>
    </xf>
    <xf numFmtId="0" fontId="81" fillId="0" borderId="0" xfId="0" applyFont="1" applyAlignment="1">
      <alignment horizontal="center"/>
    </xf>
    <xf numFmtId="0" fontId="55" fillId="0" borderId="46" xfId="0" applyFont="1" applyBorder="1" applyAlignment="1">
      <alignment horizontal="center" vertical="center" wrapText="1"/>
    </xf>
    <xf numFmtId="0" fontId="55" fillId="0" borderId="12" xfId="0" applyFont="1" applyBorder="1" applyAlignment="1">
      <alignment horizontal="center" vertical="center" wrapText="1"/>
    </xf>
    <xf numFmtId="0" fontId="55" fillId="0" borderId="47"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0" xfId="0" applyFont="1" applyBorder="1" applyAlignment="1">
      <alignment horizontal="center" vertical="center" wrapText="1"/>
    </xf>
    <xf numFmtId="0" fontId="53" fillId="0" borderId="24" xfId="0" applyFont="1" applyBorder="1" applyAlignment="1">
      <alignment horizontal="center" vertical="center" wrapText="1"/>
    </xf>
    <xf numFmtId="0" fontId="55" fillId="0" borderId="14"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24" xfId="0" applyFont="1" applyBorder="1" applyAlignment="1">
      <alignment horizontal="center" vertical="center" wrapText="1"/>
    </xf>
    <xf numFmtId="0" fontId="53" fillId="0" borderId="1" xfId="0" applyFont="1" applyBorder="1" applyAlignment="1">
      <alignment vertical="top" wrapText="1"/>
    </xf>
    <xf numFmtId="0" fontId="53" fillId="0" borderId="75" xfId="0" applyFont="1" applyBorder="1" applyAlignment="1">
      <alignment vertical="top" wrapText="1"/>
    </xf>
    <xf numFmtId="0" fontId="53" fillId="0" borderId="76" xfId="0" applyFont="1" applyBorder="1" applyAlignment="1">
      <alignment vertical="top" wrapText="1"/>
    </xf>
    <xf numFmtId="0" fontId="55" fillId="0" borderId="46" xfId="0" applyFont="1" applyBorder="1" applyAlignment="1">
      <alignment horizontal="left" vertical="center" wrapText="1"/>
    </xf>
    <xf numFmtId="0" fontId="55" fillId="0" borderId="12" xfId="0" applyFont="1" applyBorder="1" applyAlignment="1">
      <alignment horizontal="left" vertical="center" wrapText="1"/>
    </xf>
    <xf numFmtId="0" fontId="55" fillId="0" borderId="47" xfId="0" applyFont="1" applyBorder="1" applyAlignment="1">
      <alignment horizontal="left" vertical="center" wrapText="1"/>
    </xf>
    <xf numFmtId="0" fontId="53" fillId="0" borderId="44"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45" xfId="0" applyFont="1" applyBorder="1" applyAlignment="1">
      <alignment horizontal="center" vertical="center" wrapText="1"/>
    </xf>
    <xf numFmtId="0" fontId="51" fillId="0" borderId="0" xfId="0" applyFont="1" applyAlignment="1">
      <alignment horizontal="left"/>
    </xf>
    <xf numFmtId="0" fontId="55" fillId="0" borderId="44"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45" xfId="0" applyFont="1" applyBorder="1" applyAlignment="1">
      <alignment horizontal="center" vertical="center" wrapText="1"/>
    </xf>
    <xf numFmtId="0" fontId="55" fillId="0" borderId="14" xfId="0" applyFont="1" applyBorder="1" applyAlignment="1">
      <alignment horizontal="left" vertical="center" wrapText="1"/>
    </xf>
    <xf numFmtId="0" fontId="55" fillId="0" borderId="0" xfId="0" applyFont="1" applyBorder="1" applyAlignment="1">
      <alignment horizontal="left" vertical="center" wrapText="1"/>
    </xf>
    <xf numFmtId="0" fontId="55" fillId="0" borderId="24" xfId="0" applyFont="1" applyBorder="1" applyAlignment="1">
      <alignment horizontal="left" vertical="center" wrapText="1"/>
    </xf>
    <xf numFmtId="0" fontId="53" fillId="0" borderId="73" xfId="0" applyFont="1" applyBorder="1" applyAlignment="1">
      <alignment vertical="top" wrapText="1"/>
    </xf>
    <xf numFmtId="0" fontId="83" fillId="0" borderId="0" xfId="0" applyFont="1" applyAlignment="1">
      <alignment wrapText="1"/>
    </xf>
    <xf numFmtId="0" fontId="84" fillId="0" borderId="68" xfId="0" applyFont="1" applyBorder="1" applyAlignment="1">
      <alignment horizontal="center" vertical="center" wrapText="1"/>
    </xf>
    <xf numFmtId="0" fontId="84" fillId="0" borderId="56" xfId="0" applyFont="1" applyBorder="1" applyAlignment="1">
      <alignment horizontal="center" vertical="center" wrapText="1"/>
    </xf>
    <xf numFmtId="0" fontId="85" fillId="0" borderId="69" xfId="0" applyFont="1" applyBorder="1" applyAlignment="1">
      <alignment horizontal="center" vertical="center" wrapText="1"/>
    </xf>
    <xf numFmtId="0" fontId="85" fillId="0" borderId="70" xfId="0" applyFont="1" applyBorder="1" applyAlignment="1">
      <alignment horizontal="center" vertical="center" wrapText="1"/>
    </xf>
    <xf numFmtId="0" fontId="85" fillId="0" borderId="71" xfId="0" applyFont="1" applyBorder="1" applyAlignment="1">
      <alignment horizontal="center" vertical="center" wrapText="1"/>
    </xf>
    <xf numFmtId="0" fontId="85" fillId="0" borderId="49" xfId="0" applyFont="1" applyBorder="1" applyAlignment="1">
      <alignment horizontal="center" vertical="center" wrapText="1"/>
    </xf>
    <xf numFmtId="0" fontId="85" fillId="0" borderId="68" xfId="0" applyFont="1" applyBorder="1" applyAlignment="1">
      <alignment horizontal="center" vertical="center" wrapText="1"/>
    </xf>
    <xf numFmtId="0" fontId="85" fillId="0" borderId="56" xfId="0" applyFont="1" applyBorder="1" applyAlignment="1">
      <alignment horizontal="center" vertical="center" wrapText="1"/>
    </xf>
    <xf numFmtId="0" fontId="84" fillId="0" borderId="68" xfId="0" applyFont="1" applyBorder="1" applyAlignment="1">
      <alignment horizontal="center" vertical="top" wrapText="1"/>
    </xf>
    <xf numFmtId="0" fontId="84" fillId="0" borderId="56" xfId="0" applyFont="1" applyBorder="1" applyAlignment="1">
      <alignment horizontal="center" vertical="top" wrapText="1"/>
    </xf>
    <xf numFmtId="0" fontId="85" fillId="0" borderId="68" xfId="0" applyFont="1" applyBorder="1" applyAlignment="1">
      <alignment horizontal="center" vertical="top" wrapText="1"/>
    </xf>
    <xf numFmtId="0" fontId="85" fillId="0" borderId="56" xfId="0" applyFont="1" applyBorder="1" applyAlignment="1">
      <alignment horizontal="center" vertical="top" wrapText="1"/>
    </xf>
    <xf numFmtId="0" fontId="2" fillId="0" borderId="68" xfId="0" applyFont="1" applyBorder="1" applyAlignment="1">
      <alignment horizontal="center" vertical="center" wrapText="1"/>
    </xf>
    <xf numFmtId="0" fontId="2" fillId="0" borderId="56" xfId="0" applyFont="1" applyBorder="1" applyAlignment="1">
      <alignment horizontal="center" vertical="center" wrapText="1"/>
    </xf>
    <xf numFmtId="0" fontId="85" fillId="0" borderId="77" xfId="0" applyFont="1" applyBorder="1" applyAlignment="1">
      <alignment horizontal="center" vertical="top" wrapText="1"/>
    </xf>
    <xf numFmtId="0" fontId="85" fillId="0" borderId="48" xfId="0" applyFont="1" applyBorder="1" applyAlignment="1">
      <alignment horizontal="center" vertical="top" wrapText="1"/>
    </xf>
    <xf numFmtId="0" fontId="85" fillId="0" borderId="77" xfId="0" applyFont="1" applyBorder="1" applyAlignment="1">
      <alignment horizontal="center" vertical="center" wrapText="1"/>
    </xf>
    <xf numFmtId="0" fontId="85" fillId="0" borderId="48" xfId="0" applyFont="1" applyBorder="1" applyAlignment="1">
      <alignment horizontal="center" vertical="center" wrapText="1"/>
    </xf>
    <xf numFmtId="0" fontId="2" fillId="0" borderId="41" xfId="0" applyFont="1" applyBorder="1" applyAlignment="1">
      <alignment horizontal="left" vertical="center" wrapText="1"/>
    </xf>
    <xf numFmtId="0" fontId="2" fillId="0" borderId="42" xfId="0" applyFont="1" applyBorder="1" applyAlignment="1">
      <alignment horizontal="center" vertical="center" wrapText="1"/>
    </xf>
    <xf numFmtId="0" fontId="53" fillId="0" borderId="43" xfId="0" applyFont="1" applyBorder="1" applyAlignment="1">
      <alignment horizontal="center" vertical="center" wrapText="1"/>
    </xf>
    <xf numFmtId="0" fontId="53" fillId="0" borderId="41"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3" xfId="0" applyFont="1" applyBorder="1" applyAlignment="1">
      <alignment horizontal="left" vertical="center" wrapText="1"/>
    </xf>
    <xf numFmtId="0" fontId="53" fillId="0" borderId="0" xfId="0" applyFont="1" applyAlignment="1">
      <alignment horizontal="center" vertical="center" wrapText="1"/>
    </xf>
    <xf numFmtId="0" fontId="53" fillId="0" borderId="0" xfId="0" applyFont="1" applyAlignment="1">
      <alignment horizontal="left" vertical="center" wrapText="1"/>
    </xf>
    <xf numFmtId="0" fontId="51" fillId="0" borderId="0" xfId="0" applyFont="1" applyAlignment="1">
      <alignment horizontal="left" vertical="center" wrapText="1"/>
    </xf>
    <xf numFmtId="0" fontId="2" fillId="0" borderId="0" xfId="0" applyFont="1" applyAlignment="1">
      <alignment horizontal="center"/>
    </xf>
  </cellXfs>
  <cellStyles count="11">
    <cellStyle name="0,0_x000d__x000a_NA_x000d__x000a_" xfId="1"/>
    <cellStyle name="Change A&amp;ll" xfId="2"/>
    <cellStyle name="Comma" xfId="3" builtinId="3"/>
    <cellStyle name="Comma 2" xfId="4"/>
    <cellStyle name="Normal" xfId="0" builtinId="0"/>
    <cellStyle name="Normal 2" xfId="5"/>
    <cellStyle name="Normal 2 2" xfId="6"/>
    <cellStyle name="Normal 3" xfId="7"/>
    <cellStyle name="Normal 4" xfId="8"/>
    <cellStyle name="Normal_COMECO07" xfId="9"/>
    <cellStyle name="Percent" xfId="1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01\Downloads\Cang%20Rau%20Qua%20311215.kohoi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DC.311215"/>
      <sheetName val="TAISAN"/>
      <sheetName val="NGUONVON"/>
      <sheetName val="KQKD"/>
      <sheetName val="LCTT- GT"/>
      <sheetName val="P.15"/>
      <sheetName val="p 16"/>
      <sheetName val="P. 17"/>
      <sheetName val="p 18"/>
      <sheetName val="P.19-20"/>
      <sheetName val="P.21"/>
      <sheetName val="P.22-25"/>
      <sheetName val="P.26-29"/>
      <sheetName val="lap LCTT"/>
      <sheetName val="LCTT-TT"/>
      <sheetName val="P.16 "/>
      <sheetName val="cpyt"/>
    </sheetNames>
    <sheetDataSet>
      <sheetData sheetId="0"/>
      <sheetData sheetId="1">
        <row r="1">
          <cell r="A1" t="str">
            <v>CÔNG TY CỔ PHẦN CẢNG RAU QUẢ</v>
          </cell>
        </row>
        <row r="2">
          <cell r="A2" t="str">
            <v>Số 1 Nguyễn Văn Quỳ, Quận 7, TP. HCM</v>
          </cell>
          <cell r="E2" t="str">
            <v>Cho năm tài chính kết thúc ngày 31/12/2015</v>
          </cell>
        </row>
      </sheetData>
      <sheetData sheetId="2"/>
      <sheetData sheetId="3">
        <row r="29">
          <cell r="D29">
            <v>37804179393</v>
          </cell>
          <cell r="E29">
            <v>13224751422</v>
          </cell>
        </row>
      </sheetData>
      <sheetData sheetId="4" refreshError="1"/>
      <sheetData sheetId="5" refreshError="1"/>
      <sheetData sheetId="6">
        <row r="7">
          <cell r="F7">
            <v>42369</v>
          </cell>
        </row>
      </sheetData>
      <sheetData sheetId="7" refreshError="1"/>
      <sheetData sheetId="8" refreshError="1"/>
      <sheetData sheetId="9" refreshError="1"/>
      <sheetData sheetId="10" refreshError="1"/>
      <sheetData sheetId="11">
        <row r="17">
          <cell r="F17" t="str">
            <v>01/01/2015</v>
          </cell>
        </row>
      </sheetData>
      <sheetData sheetId="12" refreshError="1"/>
      <sheetData sheetId="13" refreshError="1"/>
      <sheetData sheetId="14" refreshError="1"/>
      <sheetData sheetId="15" refreshError="1"/>
      <sheetData sheetId="1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 refreshedDate="42213.687375231479" createdVersion="1" refreshedVersion="3" recordCount="85" upgradeOnRefresh="1">
  <cacheSource type="worksheet">
    <worksheetSource ref="E9:G94" sheet="lap LCTT"/>
  </cacheSource>
  <cacheFields count="3">
    <cacheField name="Ph¸t sinh nî" numFmtId="0">
      <sharedItems containsSemiMixedTypes="0" containsString="0" containsNumber="1" containsInteger="1" minValue="0" maxValue="736445304868"/>
    </cacheField>
    <cacheField name="Ph¸t sinh cã" numFmtId="0">
      <sharedItems containsSemiMixedTypes="0" containsString="0" containsNumber="1" containsInteger="1" minValue="0" maxValue="530604954966"/>
    </cacheField>
    <cacheField name="du" numFmtId="0">
      <sharedItems count="47">
        <s v="1131"/>
        <s v="1311"/>
        <s v="1331"/>
        <s v="1388"/>
        <s v="1411"/>
        <s v="3311"/>
        <s v="3335"/>
        <s v="3341"/>
        <s v="3388"/>
        <s v="3531"/>
        <s v="6221"/>
        <s v="6271"/>
        <s v="6277"/>
        <s v="6278"/>
        <s v="6411"/>
        <s v="6417"/>
        <s v="6418"/>
        <s v="6421"/>
        <s v="6427"/>
        <s v="6428"/>
        <s v="1132"/>
        <s v="1281"/>
        <s v="1312"/>
        <s v="2421"/>
        <s v="3312"/>
        <s v="3313"/>
        <s v="3314"/>
        <s v="3331"/>
        <s v="3333"/>
        <s v="3334"/>
        <s v="3337"/>
        <s v="3338"/>
        <s v="3339"/>
        <s v="3351"/>
        <s v="3383"/>
        <s v="3384"/>
        <s v="3386"/>
        <s v="3411"/>
        <s v="3431"/>
        <s v="4131"/>
        <s v="419"/>
        <s v="5156"/>
        <s v="5157"/>
        <s v="5158"/>
        <s v="6356"/>
        <s v="6357"/>
        <s v="635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5">
  <r>
    <n v="650000000"/>
    <n v="400000000"/>
    <x v="0"/>
  </r>
  <r>
    <n v="2919299064"/>
    <n v="0"/>
    <x v="1"/>
  </r>
  <r>
    <n v="0"/>
    <n v="44099688"/>
    <x v="2"/>
  </r>
  <r>
    <n v="28000000"/>
    <n v="0"/>
    <x v="3"/>
  </r>
  <r>
    <n v="146713830"/>
    <n v="826562085"/>
    <x v="4"/>
  </r>
  <r>
    <n v="0"/>
    <n v="154933600"/>
    <x v="5"/>
  </r>
  <r>
    <n v="12141000"/>
    <n v="0"/>
    <x v="6"/>
  </r>
  <r>
    <n v="250000"/>
    <n v="0"/>
    <x v="6"/>
  </r>
  <r>
    <n v="31968"/>
    <n v="0"/>
    <x v="6"/>
  </r>
  <r>
    <n v="0"/>
    <n v="310600000"/>
    <x v="7"/>
  </r>
  <r>
    <n v="0"/>
    <n v="22200000"/>
    <x v="7"/>
  </r>
  <r>
    <n v="0"/>
    <n v="33639350"/>
    <x v="8"/>
  </r>
  <r>
    <n v="0"/>
    <n v="40000000"/>
    <x v="9"/>
  </r>
  <r>
    <n v="0"/>
    <n v="28346870"/>
    <x v="10"/>
  </r>
  <r>
    <n v="0"/>
    <n v="5498727"/>
    <x v="11"/>
  </r>
  <r>
    <n v="0"/>
    <n v="101165820"/>
    <x v="12"/>
  </r>
  <r>
    <n v="1395066"/>
    <n v="2269091"/>
    <x v="13"/>
  </r>
  <r>
    <n v="0"/>
    <n v="12348000"/>
    <x v="14"/>
  </r>
  <r>
    <n v="0"/>
    <n v="361291948"/>
    <x v="15"/>
  </r>
  <r>
    <n v="0"/>
    <n v="32558091"/>
    <x v="16"/>
  </r>
  <r>
    <n v="0"/>
    <n v="60997863"/>
    <x v="17"/>
  </r>
  <r>
    <n v="690000"/>
    <n v="95560316"/>
    <x v="18"/>
  </r>
  <r>
    <n v="0"/>
    <n v="636364"/>
    <x v="18"/>
  </r>
  <r>
    <n v="6000000"/>
    <n v="1388853570"/>
    <x v="19"/>
  </r>
  <r>
    <n v="448764689223"/>
    <n v="410514689223"/>
    <x v="0"/>
  </r>
  <r>
    <n v="0"/>
    <n v="45633589092"/>
    <x v="20"/>
  </r>
  <r>
    <n v="195000000000"/>
    <n v="155000000000"/>
    <x v="21"/>
  </r>
  <r>
    <n v="736445304868"/>
    <n v="56193701"/>
    <x v="1"/>
  </r>
  <r>
    <n v="18283023303"/>
    <n v="0"/>
    <x v="22"/>
  </r>
  <r>
    <n v="0"/>
    <n v="2320089805"/>
    <x v="2"/>
  </r>
  <r>
    <n v="16718565137"/>
    <n v="21712655"/>
    <x v="3"/>
  </r>
  <r>
    <n v="0"/>
    <n v="515227575"/>
    <x v="4"/>
  </r>
  <r>
    <n v="0"/>
    <n v="1294280600"/>
    <x v="23"/>
  </r>
  <r>
    <n v="0"/>
    <n v="82779320720"/>
    <x v="5"/>
  </r>
  <r>
    <n v="0"/>
    <n v="1882736777"/>
    <x v="5"/>
  </r>
  <r>
    <n v="6136060"/>
    <n v="550350297"/>
    <x v="24"/>
  </r>
  <r>
    <n v="0"/>
    <n v="13584846"/>
    <x v="25"/>
  </r>
  <r>
    <n v="0"/>
    <n v="1975873388"/>
    <x v="26"/>
  </r>
  <r>
    <n v="0"/>
    <n v="16235879453"/>
    <x v="27"/>
  </r>
  <r>
    <n v="0"/>
    <n v="1270332644"/>
    <x v="27"/>
  </r>
  <r>
    <n v="0"/>
    <n v="20868822102"/>
    <x v="27"/>
  </r>
  <r>
    <n v="77516925"/>
    <n v="367849314"/>
    <x v="28"/>
  </r>
  <r>
    <n v="0"/>
    <n v="1729113321"/>
    <x v="29"/>
  </r>
  <r>
    <n v="0"/>
    <n v="211945869"/>
    <x v="29"/>
  </r>
  <r>
    <n v="0"/>
    <n v="1712445913"/>
    <x v="6"/>
  </r>
  <r>
    <n v="0"/>
    <n v="169295100"/>
    <x v="6"/>
  </r>
  <r>
    <n v="0"/>
    <n v="42850"/>
    <x v="6"/>
  </r>
  <r>
    <n v="0"/>
    <n v="21000529"/>
    <x v="30"/>
  </r>
  <r>
    <n v="0"/>
    <n v="68646400"/>
    <x v="31"/>
  </r>
  <r>
    <n v="0"/>
    <n v="291013024"/>
    <x v="31"/>
  </r>
  <r>
    <n v="0"/>
    <n v="3000000"/>
    <x v="31"/>
  </r>
  <r>
    <n v="0"/>
    <n v="1000000"/>
    <x v="31"/>
  </r>
  <r>
    <n v="0"/>
    <n v="125789244"/>
    <x v="32"/>
  </r>
  <r>
    <n v="0"/>
    <n v="8389761843"/>
    <x v="7"/>
  </r>
  <r>
    <n v="0"/>
    <n v="437629533"/>
    <x v="7"/>
  </r>
  <r>
    <n v="0"/>
    <n v="7105972223"/>
    <x v="33"/>
  </r>
  <r>
    <n v="943950"/>
    <n v="4634007738"/>
    <x v="34"/>
  </r>
  <r>
    <n v="4749975"/>
    <n v="795995090"/>
    <x v="35"/>
  </r>
  <r>
    <n v="0"/>
    <n v="353775595"/>
    <x v="36"/>
  </r>
  <r>
    <n v="0"/>
    <n v="63800000"/>
    <x v="8"/>
  </r>
  <r>
    <n v="65647187783"/>
    <n v="530604954966"/>
    <x v="37"/>
  </r>
  <r>
    <n v="0"/>
    <n v="90000000000"/>
    <x v="38"/>
  </r>
  <r>
    <n v="15979177"/>
    <n v="0"/>
    <x v="39"/>
  </r>
  <r>
    <n v="0"/>
    <n v="966900000"/>
    <x v="40"/>
  </r>
  <r>
    <n v="104446745"/>
    <n v="0"/>
    <x v="41"/>
  </r>
  <r>
    <n v="1000012885"/>
    <n v="0"/>
    <x v="42"/>
  </r>
  <r>
    <n v="195000000"/>
    <n v="0"/>
    <x v="43"/>
  </r>
  <r>
    <n v="0"/>
    <n v="1827404225"/>
    <x v="10"/>
  </r>
  <r>
    <n v="0"/>
    <n v="90313827"/>
    <x v="10"/>
  </r>
  <r>
    <n v="0"/>
    <n v="130393504"/>
    <x v="11"/>
  </r>
  <r>
    <n v="0"/>
    <n v="35578173"/>
    <x v="11"/>
  </r>
  <r>
    <n v="0"/>
    <n v="17617607921"/>
    <x v="12"/>
  </r>
  <r>
    <n v="0"/>
    <n v="291002276"/>
    <x v="12"/>
  </r>
  <r>
    <n v="30528828"/>
    <n v="0"/>
    <x v="13"/>
  </r>
  <r>
    <n v="0"/>
    <n v="8972600"/>
    <x v="44"/>
  </r>
  <r>
    <n v="0"/>
    <n v="9927338852"/>
    <x v="45"/>
  </r>
  <r>
    <n v="0"/>
    <n v="21523150"/>
    <x v="46"/>
  </r>
  <r>
    <n v="0"/>
    <n v="981482870"/>
    <x v="15"/>
  </r>
  <r>
    <n v="0"/>
    <n v="53139671"/>
    <x v="15"/>
  </r>
  <r>
    <n v="0"/>
    <n v="357000000"/>
    <x v="16"/>
  </r>
  <r>
    <n v="0"/>
    <n v="858505484"/>
    <x v="17"/>
  </r>
  <r>
    <n v="0"/>
    <n v="2045284654"/>
    <x v="18"/>
  </r>
  <r>
    <n v="0"/>
    <n v="12000000"/>
    <x v="18"/>
  </r>
  <r>
    <n v="0"/>
    <n v="2306052333"/>
    <x v="19"/>
  </r>
  <r>
    <n v="0"/>
    <n v="17215273"/>
    <x v="1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location ref="I10:K59" firstHeaderRow="1" firstDataRow="2" firstDataCol="1"/>
  <pivotFields count="3">
    <pivotField dataField="1" compact="0" numFmtId="164" outline="0" subtotalTop="0" showAll="0" includeNewItemsInFilter="1"/>
    <pivotField dataField="1" compact="0" numFmtId="164" outline="0" subtotalTop="0" showAll="0" includeNewItemsInFilter="1"/>
    <pivotField axis="axisRow" compact="0" outline="0" subtotalTop="0" showAll="0" includeNewItemsInFilter="1">
      <items count="48">
        <item x="0"/>
        <item x="20"/>
        <item x="21"/>
        <item x="1"/>
        <item x="22"/>
        <item x="2"/>
        <item x="3"/>
        <item x="4"/>
        <item x="23"/>
        <item x="5"/>
        <item x="24"/>
        <item x="25"/>
        <item x="26"/>
        <item x="27"/>
        <item x="28"/>
        <item x="29"/>
        <item x="6"/>
        <item x="30"/>
        <item x="31"/>
        <item x="32"/>
        <item x="7"/>
        <item x="33"/>
        <item x="34"/>
        <item x="35"/>
        <item x="36"/>
        <item x="8"/>
        <item x="37"/>
        <item x="38"/>
        <item x="9"/>
        <item x="39"/>
        <item x="40"/>
        <item x="41"/>
        <item x="42"/>
        <item x="43"/>
        <item x="10"/>
        <item x="11"/>
        <item x="12"/>
        <item x="13"/>
        <item x="44"/>
        <item x="45"/>
        <item x="46"/>
        <item x="14"/>
        <item x="15"/>
        <item x="16"/>
        <item x="17"/>
        <item x="18"/>
        <item x="19"/>
        <item t="default"/>
      </items>
    </pivotField>
  </pivotFields>
  <rowFields count="1">
    <field x="2"/>
  </rowFields>
  <rowItems count="4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t="grand">
      <x/>
    </i>
  </rowItems>
  <colFields count="1">
    <field x="-2"/>
  </colFields>
  <colItems count="2">
    <i>
      <x/>
    </i>
    <i i="1">
      <x v="1"/>
    </i>
  </colItems>
  <dataFields count="2">
    <dataField name="Sum of Ph¸t sinh nî" fld="0" baseField="0" baseItem="0"/>
    <dataField name="Sum of Ph¸t sinh cã" fld="1"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G93"/>
  <sheetViews>
    <sheetView topLeftCell="A46" workbookViewId="0">
      <selection activeCell="G72" sqref="G72"/>
    </sheetView>
  </sheetViews>
  <sheetFormatPr defaultColWidth="9" defaultRowHeight="15"/>
  <cols>
    <col min="1" max="1" width="36.875" style="33" customWidth="1"/>
    <col min="2" max="2" width="5.375" style="33" customWidth="1"/>
    <col min="3" max="3" width="7" style="33" customWidth="1"/>
    <col min="4" max="5" width="20.625" style="33" customWidth="1"/>
    <col min="6" max="6" width="9" style="33"/>
    <col min="7" max="7" width="12.25" style="33" bestFit="1" customWidth="1"/>
    <col min="8" max="16384" width="9" style="33"/>
  </cols>
  <sheetData>
    <row r="1" spans="1:6">
      <c r="A1" s="111" t="s">
        <v>756</v>
      </c>
      <c r="E1" s="61" t="s">
        <v>188</v>
      </c>
    </row>
    <row r="2" spans="1:6">
      <c r="A2" s="33" t="s">
        <v>892</v>
      </c>
      <c r="E2" s="591" t="s">
        <v>848</v>
      </c>
    </row>
    <row r="3" spans="1:6" ht="4.5" customHeight="1">
      <c r="A3" s="59"/>
      <c r="B3" s="59"/>
      <c r="C3" s="59"/>
      <c r="D3" s="59"/>
      <c r="E3" s="60"/>
    </row>
    <row r="4" spans="1:6" ht="20.25" customHeight="1">
      <c r="E4" s="55"/>
    </row>
    <row r="5" spans="1:6" ht="18.75">
      <c r="A5" s="735" t="s">
        <v>57</v>
      </c>
      <c r="B5" s="735"/>
      <c r="C5" s="735"/>
      <c r="D5" s="735"/>
      <c r="E5" s="735"/>
    </row>
    <row r="6" spans="1:6">
      <c r="A6" s="736" t="s">
        <v>885</v>
      </c>
      <c r="B6" s="736"/>
      <c r="C6" s="736"/>
      <c r="D6" s="736"/>
      <c r="E6" s="736"/>
    </row>
    <row r="7" spans="1:6">
      <c r="A7" s="2"/>
      <c r="E7" s="23" t="s">
        <v>189</v>
      </c>
    </row>
    <row r="8" spans="1:6" ht="12.75" customHeight="1" thickBot="1"/>
    <row r="9" spans="1:6" ht="15.75" thickTop="1">
      <c r="A9" s="737" t="s">
        <v>0</v>
      </c>
      <c r="B9" s="739" t="s">
        <v>305</v>
      </c>
      <c r="C9" s="739" t="s">
        <v>1</v>
      </c>
      <c r="D9" s="741">
        <v>42369</v>
      </c>
      <c r="E9" s="743" t="s">
        <v>394</v>
      </c>
    </row>
    <row r="10" spans="1:6">
      <c r="A10" s="738"/>
      <c r="B10" s="740"/>
      <c r="C10" s="740"/>
      <c r="D10" s="742"/>
      <c r="E10" s="744"/>
      <c r="F10" s="234"/>
    </row>
    <row r="11" spans="1:6" ht="10.5" customHeight="1">
      <c r="A11" s="62"/>
      <c r="B11" s="63"/>
      <c r="C11" s="79"/>
      <c r="D11" s="64"/>
      <c r="E11" s="65"/>
      <c r="F11" s="234"/>
    </row>
    <row r="12" spans="1:6">
      <c r="A12" s="66" t="s">
        <v>28</v>
      </c>
      <c r="B12" s="63">
        <v>100</v>
      </c>
      <c r="C12" s="78"/>
      <c r="D12" s="168">
        <f>D14+D18+D23+D33+D37</f>
        <v>100785568118</v>
      </c>
      <c r="E12" s="169">
        <f>E14+E18+E23+E33+E37</f>
        <v>79847619191</v>
      </c>
      <c r="F12" s="234"/>
    </row>
    <row r="13" spans="1:6" ht="6" customHeight="1">
      <c r="A13" s="66"/>
      <c r="B13" s="63"/>
      <c r="C13" s="78"/>
      <c r="D13" s="67"/>
      <c r="E13" s="68"/>
      <c r="F13" s="234"/>
    </row>
    <row r="14" spans="1:6">
      <c r="A14" s="66" t="s">
        <v>29</v>
      </c>
      <c r="B14" s="63">
        <v>110</v>
      </c>
      <c r="C14" s="79" t="s">
        <v>31</v>
      </c>
      <c r="D14" s="168">
        <f>SUM(D15:D16)</f>
        <v>1989452051</v>
      </c>
      <c r="E14" s="169">
        <f>SUM(E15:E16)</f>
        <v>2473952860</v>
      </c>
      <c r="F14" s="234"/>
    </row>
    <row r="15" spans="1:6">
      <c r="A15" s="69" t="s">
        <v>30</v>
      </c>
      <c r="B15" s="63">
        <v>111</v>
      </c>
      <c r="C15" s="79"/>
      <c r="D15" s="166">
        <f>1989452051</f>
        <v>1989452051</v>
      </c>
      <c r="E15" s="167">
        <v>2473952860</v>
      </c>
      <c r="F15" s="234"/>
    </row>
    <row r="16" spans="1:6" hidden="1">
      <c r="A16" s="69" t="s">
        <v>32</v>
      </c>
      <c r="B16" s="63">
        <v>112</v>
      </c>
      <c r="C16" s="79"/>
      <c r="D16" s="166">
        <v>0</v>
      </c>
      <c r="E16" s="167">
        <v>0</v>
      </c>
      <c r="F16" s="234"/>
    </row>
    <row r="17" spans="1:7" ht="9.75" customHeight="1">
      <c r="A17" s="69"/>
      <c r="B17" s="63"/>
      <c r="C17" s="78"/>
      <c r="D17" s="67"/>
      <c r="E17" s="68"/>
      <c r="F17" s="234"/>
    </row>
    <row r="18" spans="1:7">
      <c r="A18" s="313" t="s">
        <v>400</v>
      </c>
      <c r="B18" s="314">
        <v>120</v>
      </c>
      <c r="C18" s="79" t="s">
        <v>33</v>
      </c>
      <c r="D18" s="168">
        <f>SUM(D19:D21)</f>
        <v>34000000000</v>
      </c>
      <c r="E18" s="169">
        <f>SUM(E19:E21)</f>
        <v>21200000000</v>
      </c>
      <c r="F18" s="234"/>
    </row>
    <row r="19" spans="1:7" hidden="1">
      <c r="A19" s="315" t="s">
        <v>401</v>
      </c>
      <c r="B19" s="314">
        <v>121</v>
      </c>
      <c r="C19" s="79"/>
      <c r="D19" s="345">
        <v>0</v>
      </c>
      <c r="E19" s="344">
        <v>0</v>
      </c>
      <c r="F19" s="234"/>
    </row>
    <row r="20" spans="1:7" hidden="1">
      <c r="A20" s="315" t="s">
        <v>402</v>
      </c>
      <c r="B20" s="314">
        <v>122</v>
      </c>
      <c r="C20" s="78"/>
      <c r="D20" s="166">
        <v>0</v>
      </c>
      <c r="E20" s="167">
        <v>0</v>
      </c>
      <c r="F20" s="234"/>
    </row>
    <row r="21" spans="1:7" ht="15.75" customHeight="1">
      <c r="A21" s="315" t="s">
        <v>757</v>
      </c>
      <c r="B21" s="314">
        <v>123</v>
      </c>
      <c r="C21" s="79"/>
      <c r="D21" s="166">
        <v>34000000000</v>
      </c>
      <c r="E21" s="167">
        <v>21200000000</v>
      </c>
      <c r="F21" s="234"/>
    </row>
    <row r="22" spans="1:7" ht="8.25" customHeight="1">
      <c r="A22" s="315"/>
      <c r="B22" s="314"/>
      <c r="C22" s="79"/>
      <c r="D22" s="166"/>
      <c r="E22" s="167"/>
      <c r="F22" s="234"/>
    </row>
    <row r="23" spans="1:7">
      <c r="A23" s="313" t="s">
        <v>34</v>
      </c>
      <c r="B23" s="314">
        <v>130</v>
      </c>
      <c r="C23" s="79"/>
      <c r="D23" s="168">
        <f>SUM(D24:D30)</f>
        <v>64590746080</v>
      </c>
      <c r="E23" s="169">
        <f>SUM(E24:E30)</f>
        <v>55397590979</v>
      </c>
      <c r="F23" s="234"/>
    </row>
    <row r="24" spans="1:7">
      <c r="A24" s="315" t="s">
        <v>403</v>
      </c>
      <c r="B24" s="314">
        <v>131</v>
      </c>
      <c r="C24" s="79" t="s">
        <v>37</v>
      </c>
      <c r="D24" s="166">
        <v>57499518255</v>
      </c>
      <c r="E24" s="167">
        <v>23074059260</v>
      </c>
    </row>
    <row r="25" spans="1:7">
      <c r="A25" s="315" t="s">
        <v>404</v>
      </c>
      <c r="B25" s="314">
        <v>132</v>
      </c>
      <c r="C25" s="79"/>
      <c r="D25" s="166">
        <v>6032542551</v>
      </c>
      <c r="E25" s="167">
        <v>31507720224</v>
      </c>
    </row>
    <row r="26" spans="1:7" hidden="1">
      <c r="A26" s="315" t="s">
        <v>35</v>
      </c>
      <c r="B26" s="314">
        <v>133</v>
      </c>
      <c r="C26" s="79"/>
      <c r="D26" s="166"/>
      <c r="E26" s="167"/>
    </row>
    <row r="27" spans="1:7" hidden="1">
      <c r="A27" s="315" t="s">
        <v>36</v>
      </c>
      <c r="B27" s="314">
        <v>134</v>
      </c>
      <c r="C27" s="79"/>
      <c r="D27" s="166"/>
      <c r="E27" s="167"/>
    </row>
    <row r="28" spans="1:7">
      <c r="A28" s="315" t="s">
        <v>503</v>
      </c>
      <c r="B28" s="314">
        <v>135</v>
      </c>
      <c r="C28" s="79"/>
      <c r="D28" s="166">
        <v>150000000</v>
      </c>
      <c r="E28" s="167">
        <v>100000000</v>
      </c>
    </row>
    <row r="29" spans="1:7">
      <c r="A29" s="315" t="s">
        <v>758</v>
      </c>
      <c r="B29" s="314">
        <v>136</v>
      </c>
      <c r="C29" s="79" t="s">
        <v>39</v>
      </c>
      <c r="D29" s="595">
        <v>908685274</v>
      </c>
      <c r="E29" s="167">
        <v>2515626495</v>
      </c>
      <c r="G29" s="54"/>
    </row>
    <row r="30" spans="1:7">
      <c r="A30" s="315" t="s">
        <v>759</v>
      </c>
      <c r="B30" s="314">
        <v>137</v>
      </c>
      <c r="C30" s="79" t="s">
        <v>519</v>
      </c>
      <c r="D30" s="166">
        <v>0</v>
      </c>
      <c r="E30" s="167">
        <v>-1799815000</v>
      </c>
    </row>
    <row r="31" spans="1:7" hidden="1">
      <c r="A31" s="315" t="s">
        <v>518</v>
      </c>
      <c r="B31" s="314">
        <v>139</v>
      </c>
      <c r="C31" s="79"/>
      <c r="D31" s="166">
        <v>0</v>
      </c>
      <c r="E31" s="167">
        <v>0</v>
      </c>
    </row>
    <row r="32" spans="1:7" ht="6" customHeight="1">
      <c r="A32" s="69"/>
      <c r="B32" s="63"/>
      <c r="C32" s="79"/>
      <c r="D32" s="67"/>
      <c r="E32" s="68"/>
    </row>
    <row r="33" spans="1:7">
      <c r="A33" s="66" t="s">
        <v>38</v>
      </c>
      <c r="B33" s="63">
        <v>140</v>
      </c>
      <c r="C33" s="79"/>
      <c r="D33" s="168">
        <f>SUM(D34:D35)</f>
        <v>4297228</v>
      </c>
      <c r="E33" s="169">
        <f>SUM(E34:E35)</f>
        <v>3957407</v>
      </c>
    </row>
    <row r="34" spans="1:7">
      <c r="A34" s="69" t="s">
        <v>40</v>
      </c>
      <c r="B34" s="63">
        <v>141</v>
      </c>
      <c r="C34" s="79" t="s">
        <v>47</v>
      </c>
      <c r="D34" s="166">
        <v>4297228</v>
      </c>
      <c r="E34" s="167">
        <v>3957407</v>
      </c>
    </row>
    <row r="35" spans="1:7" hidden="1">
      <c r="A35" s="69" t="s">
        <v>41</v>
      </c>
      <c r="B35" s="63">
        <v>149</v>
      </c>
      <c r="C35" s="78"/>
      <c r="D35" s="166">
        <v>0</v>
      </c>
      <c r="E35" s="167">
        <v>0</v>
      </c>
    </row>
    <row r="36" spans="1:7" ht="6" customHeight="1">
      <c r="A36" s="69"/>
      <c r="B36" s="63"/>
      <c r="C36" s="78"/>
      <c r="D36" s="67"/>
      <c r="E36" s="68"/>
    </row>
    <row r="37" spans="1:7">
      <c r="A37" s="313" t="s">
        <v>42</v>
      </c>
      <c r="B37" s="314">
        <v>150</v>
      </c>
      <c r="C37" s="78"/>
      <c r="D37" s="168">
        <f>SUM(D38:D41)</f>
        <v>201072759</v>
      </c>
      <c r="E37" s="169">
        <f>SUM(E38:E41)</f>
        <v>772117945</v>
      </c>
    </row>
    <row r="38" spans="1:7" hidden="1">
      <c r="A38" s="315" t="s">
        <v>43</v>
      </c>
      <c r="B38" s="314">
        <v>151</v>
      </c>
      <c r="C38" s="79" t="s">
        <v>48</v>
      </c>
      <c r="D38" s="166">
        <v>0</v>
      </c>
      <c r="E38" s="167">
        <v>0</v>
      </c>
    </row>
    <row r="39" spans="1:7">
      <c r="A39" s="315" t="s">
        <v>760</v>
      </c>
      <c r="B39" s="314">
        <v>152</v>
      </c>
      <c r="C39" s="78"/>
      <c r="D39" s="166">
        <v>0</v>
      </c>
      <c r="E39" s="167">
        <v>772117945</v>
      </c>
    </row>
    <row r="40" spans="1:7" ht="15" customHeight="1">
      <c r="A40" s="315" t="s">
        <v>888</v>
      </c>
      <c r="B40" s="314">
        <v>153</v>
      </c>
      <c r="C40" s="79"/>
      <c r="D40" s="595">
        <v>201072759</v>
      </c>
      <c r="E40" s="167">
        <v>0</v>
      </c>
    </row>
    <row r="41" spans="1:7" hidden="1">
      <c r="A41" s="315" t="s">
        <v>405</v>
      </c>
      <c r="B41" s="314">
        <v>154</v>
      </c>
      <c r="C41" s="78"/>
      <c r="D41" s="166"/>
      <c r="E41" s="343">
        <v>0</v>
      </c>
      <c r="G41" s="53"/>
    </row>
    <row r="42" spans="1:7" hidden="1">
      <c r="A42" s="315" t="s">
        <v>502</v>
      </c>
      <c r="B42" s="314">
        <v>155</v>
      </c>
      <c r="C42" s="78"/>
      <c r="D42" s="166">
        <v>0</v>
      </c>
      <c r="E42" s="167">
        <v>0</v>
      </c>
      <c r="G42" s="53"/>
    </row>
    <row r="43" spans="1:7" ht="11.25" customHeight="1">
      <c r="A43" s="226"/>
      <c r="B43" s="63"/>
      <c r="C43" s="78"/>
      <c r="D43" s="67"/>
      <c r="E43" s="68"/>
    </row>
    <row r="44" spans="1:7">
      <c r="A44" s="66" t="s">
        <v>44</v>
      </c>
      <c r="B44" s="63">
        <v>200</v>
      </c>
      <c r="C44" s="78"/>
      <c r="D44" s="168">
        <f>D46+D55+D66+D74+D81+D70</f>
        <v>83483772492</v>
      </c>
      <c r="E44" s="169">
        <f>E46+E55+E66+E74+E81+E70</f>
        <v>124679417219</v>
      </c>
      <c r="G44" s="53"/>
    </row>
    <row r="45" spans="1:7" ht="6" customHeight="1">
      <c r="A45" s="170"/>
      <c r="B45" s="63"/>
      <c r="C45" s="78"/>
      <c r="D45" s="67"/>
      <c r="E45" s="68"/>
    </row>
    <row r="46" spans="1:7">
      <c r="A46" s="313" t="s">
        <v>45</v>
      </c>
      <c r="B46" s="314">
        <v>210</v>
      </c>
      <c r="C46" s="78"/>
      <c r="D46" s="168">
        <f>D52</f>
        <v>25400000</v>
      </c>
      <c r="E46" s="169">
        <f>E52</f>
        <v>25400000</v>
      </c>
    </row>
    <row r="47" spans="1:7" hidden="1">
      <c r="A47" s="315" t="s">
        <v>46</v>
      </c>
      <c r="B47" s="314">
        <v>211</v>
      </c>
      <c r="C47" s="79"/>
      <c r="D47" s="166">
        <v>0</v>
      </c>
      <c r="E47" s="167"/>
    </row>
    <row r="48" spans="1:7" hidden="1">
      <c r="A48" s="315" t="s">
        <v>406</v>
      </c>
      <c r="B48" s="314">
        <v>212</v>
      </c>
      <c r="C48" s="79"/>
      <c r="D48" s="166">
        <v>0</v>
      </c>
      <c r="E48" s="167"/>
    </row>
    <row r="49" spans="1:5" hidden="1">
      <c r="A49" s="315" t="s">
        <v>407</v>
      </c>
      <c r="B49" s="314">
        <v>213</v>
      </c>
      <c r="C49" s="79"/>
      <c r="D49" s="166">
        <v>0</v>
      </c>
      <c r="E49" s="167"/>
    </row>
    <row r="50" spans="1:5" hidden="1">
      <c r="A50" s="315" t="s">
        <v>408</v>
      </c>
      <c r="B50" s="314">
        <v>214</v>
      </c>
      <c r="C50" s="79"/>
      <c r="D50" s="166">
        <v>0</v>
      </c>
      <c r="E50" s="167"/>
    </row>
    <row r="51" spans="1:5" hidden="1">
      <c r="A51" s="315" t="s">
        <v>409</v>
      </c>
      <c r="B51" s="314">
        <v>215</v>
      </c>
      <c r="C51" s="79"/>
      <c r="D51" s="166">
        <v>0</v>
      </c>
      <c r="E51" s="167"/>
    </row>
    <row r="52" spans="1:5">
      <c r="A52" s="315" t="s">
        <v>564</v>
      </c>
      <c r="B52" s="314">
        <v>216</v>
      </c>
      <c r="C52" s="316" t="s">
        <v>39</v>
      </c>
      <c r="D52" s="166">
        <v>25400000</v>
      </c>
      <c r="E52" s="167">
        <v>25400000</v>
      </c>
    </row>
    <row r="53" spans="1:5" hidden="1">
      <c r="A53" s="315" t="s">
        <v>410</v>
      </c>
      <c r="B53" s="314">
        <v>219</v>
      </c>
      <c r="C53" s="79"/>
      <c r="D53" s="166"/>
      <c r="E53" s="167"/>
    </row>
    <row r="54" spans="1:5" ht="6" customHeight="1">
      <c r="A54" s="69"/>
      <c r="B54" s="63"/>
      <c r="C54" s="79"/>
      <c r="D54" s="67"/>
      <c r="E54" s="68"/>
    </row>
    <row r="55" spans="1:5">
      <c r="A55" s="66" t="s">
        <v>49</v>
      </c>
      <c r="B55" s="63">
        <v>220</v>
      </c>
      <c r="C55" s="79"/>
      <c r="D55" s="168">
        <f>D56+D59+D62</f>
        <v>28380962904</v>
      </c>
      <c r="E55" s="169">
        <f>E56+E59+E62</f>
        <v>26509001679</v>
      </c>
    </row>
    <row r="56" spans="1:5">
      <c r="A56" s="69" t="s">
        <v>50</v>
      </c>
      <c r="B56" s="63">
        <v>221</v>
      </c>
      <c r="C56" s="79" t="s">
        <v>48</v>
      </c>
      <c r="D56" s="345">
        <f>SUM(D57:D58)</f>
        <v>12127072569</v>
      </c>
      <c r="E56" s="167">
        <f>SUM(E57:E58)</f>
        <v>10245944679</v>
      </c>
    </row>
    <row r="57" spans="1:5">
      <c r="A57" s="69" t="s">
        <v>52</v>
      </c>
      <c r="B57" s="63">
        <v>222</v>
      </c>
      <c r="C57" s="79"/>
      <c r="D57" s="345">
        <v>41590206780</v>
      </c>
      <c r="E57" s="167">
        <v>40674411204</v>
      </c>
    </row>
    <row r="58" spans="1:5">
      <c r="A58" s="69" t="s">
        <v>53</v>
      </c>
      <c r="B58" s="63">
        <v>223</v>
      </c>
      <c r="C58" s="79"/>
      <c r="D58" s="345">
        <v>-29463134211</v>
      </c>
      <c r="E58" s="167">
        <v>-30428466525</v>
      </c>
    </row>
    <row r="59" spans="1:5" hidden="1">
      <c r="A59" s="69" t="s">
        <v>54</v>
      </c>
      <c r="B59" s="63">
        <v>224</v>
      </c>
      <c r="C59" s="79" t="s">
        <v>55</v>
      </c>
      <c r="D59" s="345">
        <f>SUM(D60:D61)</f>
        <v>0</v>
      </c>
      <c r="E59" s="167">
        <f>SUM(E60:E61)</f>
        <v>0</v>
      </c>
    </row>
    <row r="60" spans="1:5" hidden="1">
      <c r="A60" s="69" t="s">
        <v>52</v>
      </c>
      <c r="B60" s="63">
        <v>225</v>
      </c>
      <c r="C60" s="79"/>
      <c r="D60" s="345">
        <v>0</v>
      </c>
      <c r="E60" s="167">
        <v>0</v>
      </c>
    </row>
    <row r="61" spans="1:5" hidden="1">
      <c r="A61" s="69" t="s">
        <v>56</v>
      </c>
      <c r="B61" s="63">
        <v>226</v>
      </c>
      <c r="C61" s="79"/>
      <c r="D61" s="345">
        <v>0</v>
      </c>
      <c r="E61" s="167">
        <v>0</v>
      </c>
    </row>
    <row r="62" spans="1:5">
      <c r="A62" s="69" t="s">
        <v>241</v>
      </c>
      <c r="B62" s="63">
        <v>227</v>
      </c>
      <c r="C62" s="79" t="s">
        <v>51</v>
      </c>
      <c r="D62" s="345">
        <f>SUM(D63:D64)</f>
        <v>16253890335</v>
      </c>
      <c r="E62" s="167">
        <f>SUM(E63:E64)</f>
        <v>16263057000</v>
      </c>
    </row>
    <row r="63" spans="1:5">
      <c r="A63" s="69" t="s">
        <v>58</v>
      </c>
      <c r="B63" s="63">
        <v>228</v>
      </c>
      <c r="C63" s="79"/>
      <c r="D63" s="282">
        <v>16356057000</v>
      </c>
      <c r="E63" s="167">
        <v>16326057000</v>
      </c>
    </row>
    <row r="64" spans="1:5">
      <c r="A64" s="69" t="s">
        <v>59</v>
      </c>
      <c r="B64" s="63">
        <v>229</v>
      </c>
      <c r="C64" s="79"/>
      <c r="D64" s="282">
        <v>-102166665</v>
      </c>
      <c r="E64" s="167">
        <v>-63000000</v>
      </c>
    </row>
    <row r="65" spans="1:5" ht="6" customHeight="1">
      <c r="A65" s="66"/>
      <c r="B65" s="63"/>
      <c r="C65" s="79"/>
      <c r="D65" s="67"/>
      <c r="E65" s="68"/>
    </row>
    <row r="66" spans="1:5">
      <c r="A66" s="66" t="s">
        <v>60</v>
      </c>
      <c r="B66" s="316">
        <v>230</v>
      </c>
      <c r="C66" s="79"/>
      <c r="D66" s="347">
        <f>SUM(D67:D68)</f>
        <v>0</v>
      </c>
      <c r="E66" s="169">
        <f>SUM(E67:E68)</f>
        <v>0</v>
      </c>
    </row>
    <row r="67" spans="1:5" ht="15.75" hidden="1" customHeight="1">
      <c r="A67" s="69" t="s">
        <v>61</v>
      </c>
      <c r="B67" s="316">
        <v>231</v>
      </c>
      <c r="C67" s="79"/>
      <c r="D67" s="67"/>
      <c r="E67" s="68"/>
    </row>
    <row r="68" spans="1:5" hidden="1">
      <c r="A68" s="69" t="s">
        <v>62</v>
      </c>
      <c r="B68" s="316">
        <v>232</v>
      </c>
      <c r="C68" s="79"/>
      <c r="D68" s="67"/>
      <c r="E68" s="68"/>
    </row>
    <row r="69" spans="1:5" ht="6" customHeight="1">
      <c r="A69" s="69"/>
      <c r="B69" s="63"/>
      <c r="C69" s="79"/>
      <c r="D69" s="67"/>
      <c r="E69" s="68"/>
    </row>
    <row r="70" spans="1:5" ht="15.75" customHeight="1">
      <c r="A70" s="317" t="s">
        <v>886</v>
      </c>
      <c r="B70" s="316">
        <v>240</v>
      </c>
      <c r="C70" s="79"/>
      <c r="D70" s="534">
        <f>SUM(D71:D72)</f>
        <v>55016740407</v>
      </c>
      <c r="E70" s="535">
        <f>SUM(E71:E72)</f>
        <v>98061475185</v>
      </c>
    </row>
    <row r="71" spans="1:5" ht="15.75" hidden="1" customHeight="1">
      <c r="A71" s="318" t="s">
        <v>411</v>
      </c>
      <c r="B71" s="316">
        <v>241</v>
      </c>
      <c r="C71" s="79"/>
      <c r="D71" s="67"/>
      <c r="E71" s="68"/>
    </row>
    <row r="72" spans="1:5" ht="15.75" customHeight="1">
      <c r="A72" s="318" t="s">
        <v>761</v>
      </c>
      <c r="B72" s="316">
        <v>242</v>
      </c>
      <c r="C72" s="79" t="s">
        <v>55</v>
      </c>
      <c r="D72" s="282">
        <v>55016740407</v>
      </c>
      <c r="E72" s="68">
        <v>98061475185</v>
      </c>
    </row>
    <row r="73" spans="1:5" ht="6" customHeight="1">
      <c r="A73" s="69"/>
      <c r="B73" s="63"/>
      <c r="C73" s="79"/>
      <c r="D73" s="67"/>
      <c r="E73" s="68"/>
    </row>
    <row r="74" spans="1:5">
      <c r="A74" s="317" t="s">
        <v>412</v>
      </c>
      <c r="B74" s="316" t="s">
        <v>63</v>
      </c>
      <c r="C74" s="79"/>
      <c r="D74" s="347">
        <f>SUM(D75:D78)</f>
        <v>0</v>
      </c>
      <c r="E74" s="169">
        <f>SUM(E75:E78)</f>
        <v>0</v>
      </c>
    </row>
    <row r="75" spans="1:5" hidden="1">
      <c r="A75" s="318" t="s">
        <v>64</v>
      </c>
      <c r="B75" s="316" t="s">
        <v>65</v>
      </c>
      <c r="C75" s="79"/>
      <c r="D75" s="67"/>
      <c r="E75" s="68">
        <v>0</v>
      </c>
    </row>
    <row r="76" spans="1:5" hidden="1">
      <c r="A76" s="318" t="s">
        <v>413</v>
      </c>
      <c r="B76" s="316" t="s">
        <v>66</v>
      </c>
      <c r="C76" s="79"/>
      <c r="D76" s="345"/>
      <c r="E76" s="167">
        <v>0</v>
      </c>
    </row>
    <row r="77" spans="1:5" hidden="1">
      <c r="A77" s="318" t="s">
        <v>508</v>
      </c>
      <c r="B77" s="316">
        <v>253</v>
      </c>
      <c r="C77" s="79" t="s">
        <v>525</v>
      </c>
      <c r="D77" s="345">
        <v>0</v>
      </c>
      <c r="E77" s="344">
        <v>0</v>
      </c>
    </row>
    <row r="78" spans="1:5" hidden="1">
      <c r="A78" s="318" t="s">
        <v>509</v>
      </c>
      <c r="B78" s="316">
        <v>254</v>
      </c>
      <c r="C78" s="79"/>
      <c r="D78" s="67">
        <v>0</v>
      </c>
      <c r="E78" s="68">
        <v>0</v>
      </c>
    </row>
    <row r="79" spans="1:5" hidden="1">
      <c r="A79" s="318" t="s">
        <v>414</v>
      </c>
      <c r="B79" s="316">
        <v>255</v>
      </c>
      <c r="C79" s="79"/>
      <c r="D79" s="67"/>
      <c r="E79" s="68"/>
    </row>
    <row r="80" spans="1:5" ht="6" customHeight="1">
      <c r="A80" s="69"/>
      <c r="B80" s="63"/>
      <c r="C80" s="79"/>
      <c r="D80" s="67"/>
      <c r="E80" s="68"/>
    </row>
    <row r="81" spans="1:5">
      <c r="A81" s="317" t="s">
        <v>887</v>
      </c>
      <c r="B81" s="316" t="s">
        <v>67</v>
      </c>
      <c r="C81" s="79"/>
      <c r="D81" s="347">
        <f>SUM(D82:D85)</f>
        <v>60669181</v>
      </c>
      <c r="E81" s="169">
        <f>SUM(E82:E85)</f>
        <v>83540355</v>
      </c>
    </row>
    <row r="82" spans="1:5">
      <c r="A82" s="318" t="s">
        <v>68</v>
      </c>
      <c r="B82" s="316" t="s">
        <v>69</v>
      </c>
      <c r="C82" s="79" t="s">
        <v>522</v>
      </c>
      <c r="D82" s="282">
        <v>60669181</v>
      </c>
      <c r="E82" s="167">
        <v>83240520</v>
      </c>
    </row>
    <row r="83" spans="1:5">
      <c r="A83" s="318" t="s">
        <v>70</v>
      </c>
      <c r="B83" s="316" t="s">
        <v>71</v>
      </c>
      <c r="C83" s="79"/>
      <c r="D83" s="166"/>
      <c r="E83" s="167">
        <v>299835</v>
      </c>
    </row>
    <row r="84" spans="1:5" hidden="1">
      <c r="A84" s="318" t="s">
        <v>415</v>
      </c>
      <c r="B84" s="316">
        <v>263</v>
      </c>
      <c r="C84" s="79"/>
      <c r="D84" s="166"/>
      <c r="E84" s="167"/>
    </row>
    <row r="85" spans="1:5">
      <c r="A85" s="318" t="s">
        <v>762</v>
      </c>
      <c r="B85" s="316" t="s">
        <v>72</v>
      </c>
      <c r="C85" s="79"/>
      <c r="D85" s="513"/>
      <c r="E85" s="514"/>
    </row>
    <row r="86" spans="1:5" ht="9" customHeight="1">
      <c r="A86" s="66"/>
      <c r="B86" s="70"/>
      <c r="C86" s="79"/>
      <c r="D86" s="67"/>
      <c r="E86" s="68"/>
    </row>
    <row r="87" spans="1:5" ht="24" customHeight="1" thickBot="1">
      <c r="A87" s="71" t="s">
        <v>73</v>
      </c>
      <c r="B87" s="72" t="s">
        <v>74</v>
      </c>
      <c r="C87" s="138"/>
      <c r="D87" s="164">
        <f>D44+D12</f>
        <v>184269340610</v>
      </c>
      <c r="E87" s="165">
        <f>E44+E12</f>
        <v>204527036410</v>
      </c>
    </row>
    <row r="88" spans="1:5" ht="15.75" thickTop="1">
      <c r="D88" s="53"/>
      <c r="E88" s="53"/>
    </row>
    <row r="89" spans="1:5">
      <c r="D89" s="53"/>
      <c r="E89" s="53"/>
    </row>
    <row r="90" spans="1:5">
      <c r="D90" s="53"/>
      <c r="E90" s="53"/>
    </row>
    <row r="91" spans="1:5">
      <c r="D91" s="53"/>
      <c r="E91" s="53"/>
    </row>
    <row r="92" spans="1:5">
      <c r="D92" s="53"/>
      <c r="E92" s="53"/>
    </row>
    <row r="93" spans="1:5">
      <c r="D93" s="53"/>
      <c r="E93" s="53"/>
    </row>
  </sheetData>
  <mergeCells count="7">
    <mergeCell ref="A5:E5"/>
    <mergeCell ref="A6:E6"/>
    <mergeCell ref="A9:A10"/>
    <mergeCell ref="C9:C10"/>
    <mergeCell ref="D9:D10"/>
    <mergeCell ref="E9:E10"/>
    <mergeCell ref="B9:B10"/>
  </mergeCells>
  <phoneticPr fontId="13" type="noConversion"/>
  <pageMargins left="0.86614173228346503" right="0.55118110236220497" top="0.43307086614173201" bottom="0.47244094488188998" header="0.15748031496063" footer="0.28999999999999998"/>
  <pageSetup paperSize="9" scale="98" firstPageNumber="6" orientation="portrait" useFirstPageNumber="1" r:id="rId1"/>
  <headerFooter alignWithMargins="0">
    <oddFooter>&amp;C&amp;"+,thường"&amp;11&amp;P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election activeCell="J26" sqref="J26"/>
    </sheetView>
  </sheetViews>
  <sheetFormatPr defaultColWidth="9" defaultRowHeight="15"/>
  <cols>
    <col min="1" max="1" width="1.75" style="111" customWidth="1"/>
    <col min="2" max="3" width="18.125" style="33" customWidth="1"/>
    <col min="4" max="4" width="16.625" style="33" customWidth="1"/>
    <col min="5" max="5" width="16.75" style="33" customWidth="1"/>
    <col min="6" max="6" width="16.25" style="33" customWidth="1"/>
    <col min="7" max="7" width="16.625" style="33" customWidth="1"/>
    <col min="8" max="8" width="17" style="33" customWidth="1"/>
    <col min="9" max="9" width="17.25" style="33" customWidth="1"/>
    <col min="10" max="10" width="18.125" style="33" customWidth="1"/>
    <col min="11" max="16384" width="9" style="33"/>
  </cols>
  <sheetData>
    <row r="1" spans="1:10">
      <c r="A1" s="111" t="str">
        <f>[1]TAISAN!A1</f>
        <v>CÔNG TY CỔ PHẦN CẢNG RAU QUẢ</v>
      </c>
      <c r="G1" s="61"/>
      <c r="H1" s="61"/>
      <c r="I1" s="61"/>
      <c r="J1" s="61" t="s">
        <v>188</v>
      </c>
    </row>
    <row r="2" spans="1:10">
      <c r="A2" s="606" t="str">
        <f>[1]TAISAN!A2</f>
        <v>Số 1 Nguyễn Văn Quỳ, Quận 7, TP. HCM</v>
      </c>
      <c r="B2" s="606"/>
      <c r="C2" s="606"/>
      <c r="D2" s="606"/>
      <c r="E2" s="606"/>
      <c r="F2" s="606"/>
      <c r="G2" s="607"/>
      <c r="H2" s="607"/>
      <c r="I2" s="607"/>
      <c r="J2" s="607" t="str">
        <f>[1]TAISAN!E2</f>
        <v>Cho năm tài chính kết thúc ngày 31/12/2015</v>
      </c>
    </row>
    <row r="3" spans="1:10" s="56" customFormat="1">
      <c r="A3" s="608"/>
      <c r="B3" s="163"/>
      <c r="C3" s="163"/>
      <c r="D3" s="163"/>
      <c r="E3" s="163"/>
      <c r="F3" s="163"/>
      <c r="G3" s="163"/>
      <c r="H3" s="163"/>
    </row>
    <row r="4" spans="1:10" ht="15" customHeight="1">
      <c r="A4" s="8" t="s">
        <v>197</v>
      </c>
      <c r="B4" s="8"/>
      <c r="C4" s="8"/>
      <c r="D4" s="8"/>
      <c r="E4" s="8"/>
    </row>
    <row r="6" spans="1:10" ht="17.25" customHeight="1">
      <c r="A6" s="111" t="s">
        <v>796</v>
      </c>
      <c r="B6" s="8" t="s">
        <v>203</v>
      </c>
      <c r="C6" s="41"/>
    </row>
    <row r="7" spans="1:10">
      <c r="B7" s="8"/>
    </row>
    <row r="8" spans="1:10">
      <c r="A8" s="111" t="s">
        <v>205</v>
      </c>
      <c r="B8" s="8" t="s">
        <v>204</v>
      </c>
      <c r="C8" s="41"/>
    </row>
    <row r="9" spans="1:10" ht="6.75" customHeight="1">
      <c r="B9" s="41"/>
    </row>
    <row r="10" spans="1:10" ht="29.25" customHeight="1">
      <c r="B10" s="40"/>
      <c r="C10" s="593" t="s">
        <v>132</v>
      </c>
      <c r="D10" s="624" t="s">
        <v>125</v>
      </c>
      <c r="E10" s="593" t="s">
        <v>547</v>
      </c>
      <c r="F10" s="196" t="s">
        <v>126</v>
      </c>
      <c r="G10" s="624" t="s">
        <v>127</v>
      </c>
      <c r="H10" s="624" t="s">
        <v>128</v>
      </c>
      <c r="I10" s="624" t="s">
        <v>846</v>
      </c>
      <c r="J10" s="609" t="s">
        <v>112</v>
      </c>
    </row>
    <row r="11" spans="1:10" ht="9" customHeight="1">
      <c r="B11" s="40"/>
      <c r="C11" s="625"/>
      <c r="D11" s="625"/>
      <c r="E11" s="592"/>
      <c r="F11" s="162"/>
      <c r="G11" s="625"/>
      <c r="H11" s="625"/>
      <c r="I11" s="625"/>
      <c r="J11" s="622"/>
    </row>
    <row r="12" spans="1:10">
      <c r="B12" s="610" t="s">
        <v>129</v>
      </c>
      <c r="C12" s="35">
        <v>82146920000</v>
      </c>
      <c r="D12" s="35">
        <v>32390192180</v>
      </c>
      <c r="E12" s="35">
        <v>-6465116864</v>
      </c>
      <c r="F12" s="35">
        <v>21935221233</v>
      </c>
      <c r="G12" s="35">
        <v>8949013714</v>
      </c>
      <c r="H12" s="611">
        <f>12603775590-[1]BTDC.311215!G31</f>
        <v>12603775590</v>
      </c>
      <c r="I12" s="611">
        <v>8992842084</v>
      </c>
      <c r="J12" s="611">
        <f t="shared" ref="J12:J17" si="0">SUM(C12:I12)</f>
        <v>160552847937</v>
      </c>
    </row>
    <row r="13" spans="1:10">
      <c r="B13" s="612" t="s">
        <v>843</v>
      </c>
      <c r="C13" s="626"/>
      <c r="D13" s="16"/>
      <c r="E13" s="16"/>
      <c r="F13" s="16"/>
      <c r="G13" s="16"/>
      <c r="H13" s="613">
        <f>[1]KQKD!E29</f>
        <v>13224751422</v>
      </c>
      <c r="I13" s="16"/>
      <c r="J13" s="614">
        <f t="shared" si="0"/>
        <v>13224751422</v>
      </c>
    </row>
    <row r="14" spans="1:10" s="183" customFormat="1">
      <c r="B14" s="612" t="s">
        <v>834</v>
      </c>
      <c r="C14" s="627"/>
      <c r="D14" s="614"/>
      <c r="E14" s="614"/>
      <c r="F14" s="614">
        <v>2883448978</v>
      </c>
      <c r="G14" s="614"/>
      <c r="H14" s="614">
        <v>-2883448978</v>
      </c>
      <c r="I14" s="614"/>
      <c r="J14" s="614">
        <f t="shared" si="0"/>
        <v>0</v>
      </c>
    </row>
    <row r="15" spans="1:10" s="183" customFormat="1">
      <c r="B15" s="612" t="s">
        <v>835</v>
      </c>
      <c r="C15" s="627"/>
      <c r="D15" s="614"/>
      <c r="E15" s="614"/>
      <c r="F15" s="614"/>
      <c r="G15" s="614">
        <v>1446221660</v>
      </c>
      <c r="H15" s="614">
        <v>-1446221660</v>
      </c>
      <c r="I15" s="614"/>
      <c r="J15" s="614">
        <f t="shared" si="0"/>
        <v>0</v>
      </c>
    </row>
    <row r="16" spans="1:10" s="183" customFormat="1">
      <c r="B16" s="612" t="s">
        <v>836</v>
      </c>
      <c r="C16" s="612"/>
      <c r="D16" s="614"/>
      <c r="E16" s="614"/>
      <c r="F16" s="614"/>
      <c r="G16" s="614"/>
      <c r="H16" s="225">
        <v>-1944887352</v>
      </c>
      <c r="I16" s="225"/>
      <c r="J16" s="614">
        <f t="shared" si="0"/>
        <v>-1944887352</v>
      </c>
    </row>
    <row r="17" spans="1:10" s="183" customFormat="1">
      <c r="B17" s="612" t="s">
        <v>803</v>
      </c>
      <c r="C17" s="627"/>
      <c r="D17" s="614"/>
      <c r="E17" s="614"/>
      <c r="F17" s="614"/>
      <c r="G17" s="614"/>
      <c r="H17" s="614">
        <v>-12658435200</v>
      </c>
      <c r="I17" s="614"/>
      <c r="J17" s="614">
        <f t="shared" si="0"/>
        <v>-12658435200</v>
      </c>
    </row>
    <row r="18" spans="1:10" ht="28.5">
      <c r="B18" s="610" t="s">
        <v>130</v>
      </c>
      <c r="C18" s="413">
        <f>SUM(C12:C17)</f>
        <v>82146920000</v>
      </c>
      <c r="D18" s="413">
        <f t="shared" ref="D18:I18" si="1">SUM(D12:D17)</f>
        <v>32390192180</v>
      </c>
      <c r="E18" s="413">
        <f t="shared" si="1"/>
        <v>-6465116864</v>
      </c>
      <c r="F18" s="413">
        <f t="shared" si="1"/>
        <v>24818670211</v>
      </c>
      <c r="G18" s="413">
        <f t="shared" si="1"/>
        <v>10395235374</v>
      </c>
      <c r="H18" s="413">
        <f t="shared" si="1"/>
        <v>6895533822</v>
      </c>
      <c r="I18" s="413">
        <f t="shared" si="1"/>
        <v>8992842084</v>
      </c>
      <c r="J18" s="413">
        <f>SUM(J12:J17)</f>
        <v>159174276807</v>
      </c>
    </row>
    <row r="19" spans="1:10" ht="8.25" customHeight="1">
      <c r="B19" s="610"/>
      <c r="C19" s="49"/>
      <c r="D19" s="49"/>
      <c r="E19" s="49"/>
      <c r="F19" s="49"/>
      <c r="G19" s="49"/>
      <c r="H19" s="49"/>
      <c r="I19" s="49"/>
    </row>
    <row r="20" spans="1:10">
      <c r="B20" s="210" t="s">
        <v>542</v>
      </c>
      <c r="C20" s="136">
        <f>C18</f>
        <v>82146920000</v>
      </c>
      <c r="D20" s="136">
        <f>D18</f>
        <v>32390192180</v>
      </c>
      <c r="E20" s="136">
        <f>E18</f>
        <v>-6465116864</v>
      </c>
      <c r="F20" s="136">
        <f>F18+G18</f>
        <v>35213905585</v>
      </c>
      <c r="G20" s="136">
        <v>0</v>
      </c>
      <c r="H20" s="136">
        <f>H18</f>
        <v>6895533822</v>
      </c>
      <c r="I20" s="136">
        <f>I18</f>
        <v>8992842084</v>
      </c>
      <c r="J20" s="136">
        <f>J18</f>
        <v>159174276807</v>
      </c>
    </row>
    <row r="21" spans="1:10">
      <c r="B21" s="612" t="s">
        <v>858</v>
      </c>
      <c r="C21" s="136"/>
      <c r="D21" s="136"/>
      <c r="E21" s="494">
        <v>-1692214520</v>
      </c>
      <c r="F21" s="136"/>
      <c r="G21" s="136"/>
      <c r="H21" s="136"/>
      <c r="I21" s="136"/>
      <c r="J21" s="615">
        <f>SUM(C21:I21)</f>
        <v>-1692214520</v>
      </c>
    </row>
    <row r="22" spans="1:10">
      <c r="B22" s="612" t="s">
        <v>884</v>
      </c>
      <c r="C22" s="31"/>
      <c r="D22" s="31"/>
      <c r="E22" s="31"/>
      <c r="F22" s="31"/>
      <c r="G22" s="31"/>
      <c r="H22" s="31">
        <f>[1]KQKD!D29</f>
        <v>37804179393</v>
      </c>
      <c r="I22" s="31"/>
      <c r="J22" s="615">
        <f>SUM(C22:I22)</f>
        <v>37804179393</v>
      </c>
    </row>
    <row r="23" spans="1:10" s="183" customFormat="1">
      <c r="B23" s="612" t="s">
        <v>856</v>
      </c>
      <c r="C23" s="615"/>
      <c r="D23" s="615"/>
      <c r="E23" s="615"/>
      <c r="F23" s="615">
        <f>-H23</f>
        <v>271164144</v>
      </c>
      <c r="G23" s="615"/>
      <c r="H23" s="230">
        <v>-271164144</v>
      </c>
      <c r="I23" s="615"/>
      <c r="J23" s="615">
        <f>SUM(C23:I23)</f>
        <v>0</v>
      </c>
    </row>
    <row r="24" spans="1:10" s="183" customFormat="1">
      <c r="B24" s="612" t="s">
        <v>857</v>
      </c>
      <c r="C24" s="628"/>
      <c r="D24" s="615"/>
      <c r="E24" s="615"/>
      <c r="F24" s="615"/>
      <c r="G24" s="615"/>
      <c r="H24" s="230">
        <v>-1186304278</v>
      </c>
      <c r="I24" s="230"/>
      <c r="J24" s="230">
        <f>SUM(C24:I24)</f>
        <v>-1186304278</v>
      </c>
    </row>
    <row r="25" spans="1:10" s="242" customFormat="1">
      <c r="B25" s="612" t="s">
        <v>803</v>
      </c>
      <c r="C25" s="230"/>
      <c r="D25" s="230"/>
      <c r="E25" s="230"/>
      <c r="F25" s="230"/>
      <c r="G25" s="230"/>
      <c r="H25" s="230">
        <v>-17276948400</v>
      </c>
      <c r="I25" s="230"/>
      <c r="J25" s="615">
        <f>SUM(C25:I25)</f>
        <v>-17276948400</v>
      </c>
    </row>
    <row r="26" spans="1:10" ht="15" customHeight="1">
      <c r="B26" s="610" t="s">
        <v>131</v>
      </c>
      <c r="C26" s="413">
        <f>SUM(C20:C25)</f>
        <v>82146920000</v>
      </c>
      <c r="D26" s="413">
        <f>SUM(D20:D25)</f>
        <v>32390192180</v>
      </c>
      <c r="E26" s="413">
        <f>SUM(E20:E25)</f>
        <v>-8157331384</v>
      </c>
      <c r="F26" s="413">
        <f>SUM(F20:F25)</f>
        <v>35485069729</v>
      </c>
      <c r="G26" s="413"/>
      <c r="H26" s="413">
        <f>SUM(H20:H25)</f>
        <v>25965296393</v>
      </c>
      <c r="I26" s="413">
        <f>SUM(I20:I25)</f>
        <v>8992842084</v>
      </c>
      <c r="J26" s="413">
        <f>SUM(J20:J25)</f>
        <v>176822989002</v>
      </c>
    </row>
    <row r="27" spans="1:10">
      <c r="B27" s="610"/>
      <c r="C27" s="49"/>
      <c r="D27" s="49"/>
      <c r="E27" s="49"/>
      <c r="F27" s="49"/>
      <c r="G27" s="49"/>
      <c r="H27" s="49"/>
      <c r="I27" s="49"/>
      <c r="J27" s="54"/>
    </row>
    <row r="28" spans="1:10" ht="17.25">
      <c r="A28" s="203" t="s">
        <v>232</v>
      </c>
      <c r="B28" s="201" t="s">
        <v>229</v>
      </c>
      <c r="C28" s="616"/>
      <c r="D28" s="616"/>
      <c r="E28" s="616"/>
      <c r="F28" s="616"/>
      <c r="G28" s="616"/>
    </row>
    <row r="29" spans="1:10">
      <c r="B29" s="28"/>
      <c r="F29" s="770">
        <f>'[1]p 16'!F7</f>
        <v>42369</v>
      </c>
      <c r="G29" s="770"/>
      <c r="I29" s="770" t="str">
        <f>'[1]P.22-25'!F17</f>
        <v>01/01/2015</v>
      </c>
      <c r="J29" s="770"/>
    </row>
    <row r="30" spans="1:10">
      <c r="B30" s="13"/>
      <c r="F30" s="629" t="s">
        <v>100</v>
      </c>
      <c r="G30" s="630" t="s">
        <v>230</v>
      </c>
      <c r="H30" s="631"/>
      <c r="I30" s="632" t="s">
        <v>100</v>
      </c>
      <c r="J30" s="630" t="s">
        <v>230</v>
      </c>
    </row>
    <row r="31" spans="1:10" ht="7.5" customHeight="1">
      <c r="B31" s="13"/>
      <c r="F31" s="631"/>
      <c r="G31" s="633"/>
      <c r="H31" s="631"/>
      <c r="I31" s="631"/>
      <c r="J31" s="633"/>
    </row>
    <row r="32" spans="1:10" s="183" customFormat="1" ht="30">
      <c r="B32" s="634" t="s">
        <v>310</v>
      </c>
      <c r="C32" s="242"/>
      <c r="D32" s="242"/>
      <c r="E32" s="242"/>
      <c r="F32" s="238">
        <v>31566000000</v>
      </c>
      <c r="G32" s="635">
        <f>F32/F35%</f>
        <v>38.426273316151111</v>
      </c>
      <c r="H32" s="238"/>
      <c r="I32" s="238">
        <v>31566000000</v>
      </c>
      <c r="J32" s="635">
        <f>I32/I35%</f>
        <v>38.426273316151111</v>
      </c>
    </row>
    <row r="33" spans="1:10" s="183" customFormat="1">
      <c r="B33" s="198" t="s">
        <v>231</v>
      </c>
      <c r="C33" s="242"/>
      <c r="D33" s="242"/>
      <c r="E33" s="242"/>
      <c r="F33" s="636">
        <v>50580920000</v>
      </c>
      <c r="G33" s="637">
        <f>F33/F35%</f>
        <v>61.573726683848889</v>
      </c>
      <c r="H33" s="638"/>
      <c r="I33" s="636">
        <v>50580920000</v>
      </c>
      <c r="J33" s="637">
        <f>I33/I35%</f>
        <v>61.573726683848889</v>
      </c>
    </row>
    <row r="34" spans="1:10" s="183" customFormat="1" ht="6.75" customHeight="1">
      <c r="B34" s="198"/>
      <c r="C34" s="242"/>
      <c r="D34" s="242"/>
      <c r="E34" s="242"/>
      <c r="F34" s="636"/>
      <c r="G34" s="637"/>
      <c r="H34" s="638"/>
      <c r="I34" s="636"/>
      <c r="J34" s="637"/>
    </row>
    <row r="35" spans="1:10" ht="15.75" thickBot="1">
      <c r="B35" s="405" t="s">
        <v>112</v>
      </c>
      <c r="C35" s="198"/>
      <c r="D35" s="198"/>
      <c r="E35" s="198"/>
      <c r="F35" s="135">
        <f>SUM(F32:F33)</f>
        <v>82146920000</v>
      </c>
      <c r="G35" s="617">
        <v>100</v>
      </c>
      <c r="H35" s="136"/>
      <c r="I35" s="135">
        <f>SUM(I32:I33)</f>
        <v>82146920000</v>
      </c>
      <c r="J35" s="617">
        <v>100</v>
      </c>
    </row>
    <row r="37" spans="1:10" s="618" customFormat="1" hidden="1">
      <c r="A37" s="3"/>
      <c r="B37" s="618" t="s">
        <v>304</v>
      </c>
      <c r="C37" s="619"/>
      <c r="D37" s="619"/>
      <c r="E37" s="619"/>
      <c r="F37" s="619"/>
      <c r="G37" s="619"/>
      <c r="H37" s="619"/>
      <c r="I37" s="619"/>
    </row>
    <row r="40" spans="1:10" hidden="1">
      <c r="E40" s="53">
        <v>12603775590</v>
      </c>
      <c r="F40" s="53">
        <v>13224751422</v>
      </c>
      <c r="G40" s="53">
        <v>18932993190</v>
      </c>
      <c r="H40" s="53">
        <f>E40+F40-G40</f>
        <v>6895533822</v>
      </c>
      <c r="I40" s="54">
        <f>H40-H20</f>
        <v>0</v>
      </c>
    </row>
    <row r="41" spans="1:10" hidden="1"/>
    <row r="42" spans="1:10" ht="20.25" hidden="1" customHeight="1">
      <c r="E42" s="53">
        <v>6895533822</v>
      </c>
      <c r="F42" s="53">
        <v>37804179393</v>
      </c>
      <c r="G42" s="53">
        <v>18734416822</v>
      </c>
      <c r="H42" s="53">
        <f>E42+F42-G42</f>
        <v>25965296393</v>
      </c>
    </row>
    <row r="43" spans="1:10" hidden="1"/>
    <row r="44" spans="1:10" hidden="1">
      <c r="E44" s="54">
        <f>E45+E46+E47</f>
        <v>6895533822</v>
      </c>
      <c r="F44" s="54">
        <f>F45+F46+F47</f>
        <v>37804179393</v>
      </c>
      <c r="G44" s="54">
        <f>G45+G46+G47</f>
        <v>18734416822</v>
      </c>
      <c r="H44" s="54">
        <f>H45+H46+H47</f>
        <v>25965296393</v>
      </c>
      <c r="I44" s="54">
        <f>E44+F44-G44</f>
        <v>25965296393</v>
      </c>
    </row>
    <row r="45" spans="1:10" hidden="1">
      <c r="E45" s="620">
        <f>6895533822-[1]BTDC.311215!G31-[1]BTDC.311215!G34</f>
        <v>6895533822</v>
      </c>
      <c r="G45" s="620">
        <v>6895533822</v>
      </c>
      <c r="H45" s="620">
        <f>E45+F45-G45</f>
        <v>0</v>
      </c>
    </row>
    <row r="46" spans="1:10" hidden="1">
      <c r="E46" s="620">
        <v>0</v>
      </c>
      <c r="F46" s="620">
        <v>37804179393</v>
      </c>
      <c r="G46" s="620">
        <v>11838883000</v>
      </c>
      <c r="H46" s="620">
        <f>E46+F46-G46</f>
        <v>25965296393</v>
      </c>
      <c r="I46" s="54">
        <f>H46-H26</f>
        <v>0</v>
      </c>
    </row>
    <row r="47" spans="1:10" hidden="1">
      <c r="E47" s="621"/>
      <c r="F47" s="620">
        <f>-[1]BTDC.311215!G34</f>
        <v>0</v>
      </c>
      <c r="G47" s="620"/>
      <c r="H47" s="620">
        <f>E47+F47-G47</f>
        <v>0</v>
      </c>
    </row>
    <row r="49" spans="6:7">
      <c r="F49" s="54"/>
      <c r="G49" s="54"/>
    </row>
    <row r="50" spans="6:7">
      <c r="F50" s="54"/>
      <c r="G50" s="54"/>
    </row>
    <row r="100" spans="7:7">
      <c r="G100" s="33">
        <v>204368000</v>
      </c>
    </row>
    <row r="101" spans="7:7">
      <c r="G101" s="33">
        <v>2934354177</v>
      </c>
    </row>
  </sheetData>
  <mergeCells count="2">
    <mergeCell ref="F29:G29"/>
    <mergeCell ref="I29:J29"/>
  </mergeCells>
  <phoneticPr fontId="13" type="noConversion"/>
  <printOptions horizontalCentered="1"/>
  <pageMargins left="0.3" right="0.2" top="1.1100000000000001" bottom="0.46" header="0.9" footer="0.26"/>
  <pageSetup paperSize="9" scale="92" firstPageNumber="23" fitToHeight="0" orientation="landscape" useFirstPageNumber="1" r:id="rId1"/>
  <headerFooter alignWithMargins="0">
    <oddFooter>&amp;C&amp;"Times New Roman,thường"&amp;11&amp;P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0"/>
  <sheetViews>
    <sheetView topLeftCell="A48" workbookViewId="0">
      <selection activeCell="D122" sqref="D122"/>
    </sheetView>
  </sheetViews>
  <sheetFormatPr defaultColWidth="9" defaultRowHeight="15"/>
  <cols>
    <col min="1" max="1" width="3.625" style="111" customWidth="1"/>
    <col min="2" max="2" width="23.375" style="52" customWidth="1"/>
    <col min="3" max="3" width="23.375" style="33" customWidth="1"/>
    <col min="4" max="4" width="18.875" style="33" customWidth="1"/>
    <col min="5" max="5" width="2.625" style="33" customWidth="1"/>
    <col min="6" max="6" width="20.25" style="33" customWidth="1"/>
    <col min="7" max="7" width="14.625" style="33" customWidth="1"/>
    <col min="8" max="8" width="14" style="33" customWidth="1"/>
    <col min="9" max="10" width="14.75" style="234" customWidth="1"/>
    <col min="11" max="11" width="13.375" style="234" customWidth="1"/>
    <col min="12" max="12" width="13.25" style="234" customWidth="1"/>
    <col min="13" max="16384" width="9" style="33"/>
  </cols>
  <sheetData>
    <row r="1" spans="1:12">
      <c r="A1" s="111" t="str">
        <f>TAISAN!A1</f>
        <v>CÔNG TY CỔ PHẦN CẢNG RAU QUẢ</v>
      </c>
      <c r="F1" s="61" t="s">
        <v>188</v>
      </c>
    </row>
    <row r="2" spans="1:12">
      <c r="A2" s="33" t="str">
        <f>TAISAN!A2</f>
        <v>Số 1 Nguyễn Văn Quỳ, P. Phú Thuận, Quận 7, TP.HCM</v>
      </c>
      <c r="F2" s="55" t="str">
        <f>TAISAN!E2</f>
        <v>Cho năm tài chính kết thúc ngày 31/12/2015</v>
      </c>
    </row>
    <row r="3" spans="1:12" s="56" customFormat="1" ht="3" customHeight="1">
      <c r="A3" s="113"/>
      <c r="B3" s="141"/>
      <c r="C3" s="59"/>
      <c r="D3" s="59"/>
      <c r="E3" s="59"/>
      <c r="F3" s="59"/>
      <c r="I3" s="520"/>
      <c r="J3" s="520"/>
      <c r="K3" s="520"/>
      <c r="L3" s="520"/>
    </row>
    <row r="5" spans="1:12" ht="18.75">
      <c r="A5" s="8" t="s">
        <v>197</v>
      </c>
      <c r="B5" s="142"/>
      <c r="C5" s="115"/>
      <c r="D5" s="115"/>
      <c r="E5" s="115"/>
    </row>
    <row r="6" spans="1:12">
      <c r="C6" s="7"/>
    </row>
    <row r="7" spans="1:12">
      <c r="A7" s="117" t="s">
        <v>235</v>
      </c>
      <c r="B7" s="5" t="s">
        <v>234</v>
      </c>
      <c r="C7" s="7"/>
      <c r="D7" s="7"/>
    </row>
    <row r="8" spans="1:12">
      <c r="A8" s="117"/>
      <c r="B8" s="132"/>
      <c r="C8" s="15"/>
      <c r="D8" s="516" t="str">
        <f>KQKD!D9</f>
        <v xml:space="preserve"> Năm nay </v>
      </c>
      <c r="E8" s="404"/>
      <c r="F8" s="516" t="str">
        <f>KQKD!E9</f>
        <v xml:space="preserve"> Năm trước </v>
      </c>
    </row>
    <row r="9" spans="1:12">
      <c r="A9" s="117"/>
      <c r="B9" s="134" t="s">
        <v>132</v>
      </c>
      <c r="C9" s="13"/>
      <c r="D9" s="13"/>
      <c r="E9" s="13"/>
      <c r="F9" s="50"/>
    </row>
    <row r="10" spans="1:12">
      <c r="A10" s="117"/>
      <c r="B10" s="140" t="s">
        <v>183</v>
      </c>
      <c r="C10" s="51"/>
      <c r="D10" s="16">
        <f>F13</f>
        <v>82146920000</v>
      </c>
      <c r="E10" s="11"/>
      <c r="F10" s="112">
        <v>82146920000</v>
      </c>
    </row>
    <row r="11" spans="1:12">
      <c r="A11" s="117"/>
      <c r="B11" s="140" t="s">
        <v>184</v>
      </c>
      <c r="C11" s="51"/>
      <c r="D11" s="16">
        <v>0</v>
      </c>
      <c r="E11" s="11"/>
      <c r="F11" s="112">
        <v>0</v>
      </c>
    </row>
    <row r="12" spans="1:12">
      <c r="A12" s="117"/>
      <c r="B12" s="140" t="s">
        <v>185</v>
      </c>
      <c r="C12" s="51"/>
      <c r="D12" s="16">
        <v>0</v>
      </c>
      <c r="E12" s="11"/>
      <c r="F12" s="112">
        <v>0</v>
      </c>
    </row>
    <row r="13" spans="1:12">
      <c r="A13" s="117"/>
      <c r="B13" s="140" t="s">
        <v>186</v>
      </c>
      <c r="C13" s="51"/>
      <c r="D13" s="16">
        <f>D10+D11-D12</f>
        <v>82146920000</v>
      </c>
      <c r="E13" s="11"/>
      <c r="F13" s="112">
        <f>F10+F11-F12</f>
        <v>82146920000</v>
      </c>
    </row>
    <row r="14" spans="1:12">
      <c r="A14" s="117"/>
      <c r="B14" s="134" t="s">
        <v>133</v>
      </c>
      <c r="C14" s="13"/>
      <c r="D14" s="112">
        <f>-P.23!H25</f>
        <v>17276948400</v>
      </c>
      <c r="E14" s="510"/>
      <c r="F14" s="112">
        <v>12658438200</v>
      </c>
    </row>
    <row r="15" spans="1:12">
      <c r="A15" s="117"/>
      <c r="C15" s="19"/>
    </row>
    <row r="16" spans="1:12">
      <c r="A16" s="117" t="s">
        <v>795</v>
      </c>
      <c r="B16" s="5" t="s">
        <v>236</v>
      </c>
      <c r="C16" s="7"/>
      <c r="D16" s="7"/>
    </row>
    <row r="17" spans="1:6">
      <c r="B17" s="132"/>
      <c r="C17" s="15"/>
      <c r="D17" s="334">
        <f>P.20!H48</f>
        <v>42369</v>
      </c>
      <c r="E17" s="10"/>
      <c r="F17" s="351" t="str">
        <f>'P.16 '!H7</f>
        <v>01/01/2015</v>
      </c>
    </row>
    <row r="18" spans="1:6" ht="10.5" customHeight="1">
      <c r="B18" s="132"/>
      <c r="C18" s="15"/>
      <c r="D18" s="229"/>
      <c r="E18" s="10"/>
      <c r="F18" s="623"/>
    </row>
    <row r="19" spans="1:6">
      <c r="B19" s="134" t="s">
        <v>134</v>
      </c>
      <c r="C19" s="13"/>
      <c r="D19" s="16">
        <v>8214692</v>
      </c>
      <c r="E19" s="11"/>
      <c r="F19" s="112">
        <v>8214692</v>
      </c>
    </row>
    <row r="20" spans="1:6">
      <c r="B20" s="134" t="s">
        <v>135</v>
      </c>
      <c r="C20" s="13"/>
      <c r="D20" s="16">
        <f>SUM(D21:D22)</f>
        <v>8214692</v>
      </c>
      <c r="E20" s="11"/>
      <c r="F20" s="16">
        <f>SUM(F21:F22)</f>
        <v>8214692</v>
      </c>
    </row>
    <row r="21" spans="1:6">
      <c r="B21" s="133" t="s">
        <v>136</v>
      </c>
      <c r="C21" s="29"/>
      <c r="D21" s="179">
        <v>8214692</v>
      </c>
      <c r="E21" s="207"/>
      <c r="F21" s="208">
        <v>8214692</v>
      </c>
    </row>
    <row r="22" spans="1:6" ht="15" hidden="1" customHeight="1">
      <c r="B22" s="133" t="s">
        <v>139</v>
      </c>
      <c r="C22" s="29"/>
      <c r="D22" s="179">
        <v>0</v>
      </c>
      <c r="E22" s="207"/>
      <c r="F22" s="208">
        <v>0</v>
      </c>
    </row>
    <row r="23" spans="1:6">
      <c r="B23" s="134" t="s">
        <v>137</v>
      </c>
      <c r="C23" s="13"/>
      <c r="D23" s="112">
        <f>D24</f>
        <v>388770</v>
      </c>
      <c r="E23" s="11"/>
      <c r="F23" s="112">
        <f>F24</f>
        <v>303170</v>
      </c>
    </row>
    <row r="24" spans="1:6">
      <c r="B24" s="133" t="s">
        <v>136</v>
      </c>
      <c r="C24" s="29"/>
      <c r="D24" s="179">
        <v>388770</v>
      </c>
      <c r="E24" s="207"/>
      <c r="F24" s="208">
        <v>303170</v>
      </c>
    </row>
    <row r="25" spans="1:6" ht="15" hidden="1" customHeight="1">
      <c r="B25" s="133" t="s">
        <v>139</v>
      </c>
      <c r="C25" s="29"/>
      <c r="D25" s="179"/>
      <c r="E25" s="207"/>
    </row>
    <row r="26" spans="1:6">
      <c r="B26" s="134" t="s">
        <v>138</v>
      </c>
      <c r="C26" s="13"/>
      <c r="D26" s="16">
        <f>SUM(D27:D28)</f>
        <v>7825922</v>
      </c>
      <c r="E26" s="11"/>
      <c r="F26" s="16">
        <f>SUM(F27:F28)</f>
        <v>7911522</v>
      </c>
    </row>
    <row r="27" spans="1:6">
      <c r="B27" s="133" t="s">
        <v>136</v>
      </c>
      <c r="C27" s="29"/>
      <c r="D27" s="179">
        <f>D20-D24</f>
        <v>7825922</v>
      </c>
      <c r="E27" s="207"/>
      <c r="F27" s="179">
        <f>F20-F24</f>
        <v>7911522</v>
      </c>
    </row>
    <row r="28" spans="1:6">
      <c r="B28" s="133" t="s">
        <v>139</v>
      </c>
      <c r="C28" s="29"/>
      <c r="D28" s="179">
        <v>0</v>
      </c>
      <c r="E28" s="207"/>
      <c r="F28" s="208">
        <v>0</v>
      </c>
    </row>
    <row r="29" spans="1:6" ht="15" customHeight="1">
      <c r="B29" s="139" t="s">
        <v>314</v>
      </c>
      <c r="C29" s="43"/>
    </row>
    <row r="30" spans="1:6">
      <c r="B30" s="139"/>
      <c r="C30" s="43"/>
    </row>
    <row r="31" spans="1:6">
      <c r="A31" s="117" t="s">
        <v>541</v>
      </c>
      <c r="B31" s="132" t="s">
        <v>557</v>
      </c>
      <c r="C31" s="192"/>
      <c r="D31" s="334">
        <v>42369</v>
      </c>
      <c r="E31" s="21"/>
      <c r="F31" s="413" t="str">
        <f>F17</f>
        <v>01/01/2015</v>
      </c>
    </row>
    <row r="32" spans="1:6" ht="8.25" customHeight="1">
      <c r="C32" s="19"/>
    </row>
    <row r="33" spans="1:7" ht="18" hidden="1" customHeight="1">
      <c r="B33" s="52" t="s">
        <v>559</v>
      </c>
      <c r="C33" s="19"/>
    </row>
    <row r="34" spans="1:7" ht="18" hidden="1" customHeight="1">
      <c r="B34" s="52" t="s">
        <v>560</v>
      </c>
      <c r="C34" s="19"/>
    </row>
    <row r="35" spans="1:7">
      <c r="B35" s="52" t="s">
        <v>558</v>
      </c>
      <c r="C35" s="19"/>
      <c r="D35" s="21"/>
      <c r="E35" s="21"/>
      <c r="F35" s="21"/>
      <c r="G35" s="52"/>
    </row>
    <row r="36" spans="1:7">
      <c r="B36" s="410" t="s">
        <v>562</v>
      </c>
      <c r="C36" s="414"/>
      <c r="D36" s="556">
        <v>8506.44</v>
      </c>
      <c r="E36" s="639"/>
      <c r="F36" s="539">
        <v>8576.56</v>
      </c>
      <c r="G36" s="52"/>
    </row>
    <row r="37" spans="1:7">
      <c r="B37" s="410" t="s">
        <v>797</v>
      </c>
      <c r="C37" s="414"/>
      <c r="D37" s="556">
        <v>877.69</v>
      </c>
      <c r="E37" s="639"/>
      <c r="F37" s="539">
        <v>439.51</v>
      </c>
      <c r="G37" s="52"/>
    </row>
    <row r="38" spans="1:7">
      <c r="B38" s="52" t="s">
        <v>561</v>
      </c>
      <c r="C38" s="19"/>
      <c r="D38" s="16">
        <f>1462047048+1799815000</f>
        <v>3261862048</v>
      </c>
      <c r="E38" s="21"/>
      <c r="F38" s="16">
        <v>1462047048</v>
      </c>
      <c r="G38" s="52"/>
    </row>
    <row r="39" spans="1:7" ht="12.75" customHeight="1"/>
    <row r="40" spans="1:7" ht="30" customHeight="1">
      <c r="A40" s="117" t="s">
        <v>207</v>
      </c>
      <c r="B40" s="759" t="s">
        <v>206</v>
      </c>
      <c r="C40" s="759"/>
      <c r="D40" s="759"/>
      <c r="E40" s="759"/>
      <c r="F40" s="759"/>
    </row>
    <row r="41" spans="1:7" ht="14.25" customHeight="1">
      <c r="A41" s="117"/>
      <c r="B41" s="32"/>
      <c r="C41" s="32"/>
      <c r="D41" s="32"/>
      <c r="E41" s="32"/>
      <c r="F41" s="23" t="s">
        <v>189</v>
      </c>
    </row>
    <row r="42" spans="1:7">
      <c r="A42" s="117"/>
      <c r="B42" s="132"/>
      <c r="C42" s="15"/>
      <c r="D42" s="516" t="str">
        <f>D8</f>
        <v xml:space="preserve"> Năm nay </v>
      </c>
      <c r="E42" s="404"/>
      <c r="F42" s="516" t="str">
        <f>F8</f>
        <v xml:space="preserve"> Năm trước </v>
      </c>
    </row>
    <row r="43" spans="1:7" ht="7.5" customHeight="1">
      <c r="A43" s="117"/>
      <c r="B43" s="132"/>
      <c r="C43" s="15"/>
      <c r="D43" s="162"/>
      <c r="E43" s="10"/>
      <c r="F43" s="162"/>
    </row>
    <row r="44" spans="1:7">
      <c r="A44" s="201" t="s">
        <v>208</v>
      </c>
      <c r="B44" s="203" t="s">
        <v>908</v>
      </c>
      <c r="C44" s="402"/>
      <c r="D44" s="204">
        <f>SUM(D46:D48)</f>
        <v>271670419513</v>
      </c>
      <c r="E44" s="204"/>
      <c r="F44" s="204">
        <f>SUM(F46:F48)</f>
        <v>259842636471</v>
      </c>
    </row>
    <row r="45" spans="1:7">
      <c r="A45" s="117"/>
      <c r="B45" s="134" t="s">
        <v>140</v>
      </c>
      <c r="C45" s="13"/>
      <c r="D45" s="11"/>
      <c r="E45" s="11"/>
      <c r="F45" s="11"/>
    </row>
    <row r="46" spans="1:7">
      <c r="A46" s="117"/>
      <c r="B46" s="134" t="s">
        <v>543</v>
      </c>
      <c r="C46" s="51"/>
      <c r="D46" s="16">
        <v>102243179370</v>
      </c>
      <c r="E46" s="11"/>
      <c r="F46" s="112">
        <v>227200201018</v>
      </c>
    </row>
    <row r="47" spans="1:7">
      <c r="A47" s="117"/>
      <c r="B47" s="134" t="s">
        <v>544</v>
      </c>
      <c r="C47" s="51"/>
      <c r="D47" s="16">
        <v>39427240143</v>
      </c>
      <c r="E47" s="11"/>
      <c r="F47" s="16">
        <v>32642435453</v>
      </c>
    </row>
    <row r="48" spans="1:7">
      <c r="A48" s="117"/>
      <c r="B48" s="134" t="s">
        <v>808</v>
      </c>
      <c r="C48" s="159"/>
      <c r="D48" s="16">
        <v>130000000000</v>
      </c>
      <c r="E48" s="11"/>
      <c r="F48" s="16">
        <v>0</v>
      </c>
    </row>
    <row r="49" spans="1:12" ht="18" hidden="1" customHeight="1">
      <c r="A49" s="117" t="s">
        <v>210</v>
      </c>
      <c r="B49" s="132" t="s">
        <v>209</v>
      </c>
      <c r="C49" s="44"/>
      <c r="D49" s="35">
        <f>SUM(D50:D53)</f>
        <v>0</v>
      </c>
      <c r="E49" s="35"/>
      <c r="F49" s="35">
        <f>SUM(F50:F53)</f>
        <v>0</v>
      </c>
    </row>
    <row r="50" spans="1:12" ht="15" hidden="1" customHeight="1">
      <c r="A50" s="117"/>
      <c r="B50" s="134" t="s">
        <v>141</v>
      </c>
      <c r="C50" s="13"/>
      <c r="D50" s="16"/>
      <c r="E50" s="16"/>
      <c r="F50" s="16"/>
    </row>
    <row r="51" spans="1:12" ht="15" hidden="1" customHeight="1">
      <c r="A51" s="117"/>
      <c r="B51" s="134"/>
      <c r="C51" s="13"/>
      <c r="D51" s="16"/>
      <c r="E51" s="16"/>
      <c r="F51" s="16"/>
    </row>
    <row r="52" spans="1:12" ht="18" hidden="1" customHeight="1">
      <c r="A52" s="117"/>
      <c r="B52" s="134" t="s">
        <v>142</v>
      </c>
      <c r="C52" s="13"/>
      <c r="D52" s="16"/>
      <c r="E52" s="16"/>
      <c r="F52" s="16">
        <v>0</v>
      </c>
    </row>
    <row r="53" spans="1:12" ht="18" hidden="1" customHeight="1">
      <c r="A53" s="117"/>
      <c r="B53" s="134" t="s">
        <v>143</v>
      </c>
      <c r="C53" s="13"/>
      <c r="D53" s="16">
        <v>0</v>
      </c>
      <c r="E53" s="16"/>
      <c r="F53" s="16">
        <v>0</v>
      </c>
    </row>
    <row r="54" spans="1:12" ht="25.5" hidden="1" customHeight="1">
      <c r="A54" s="201"/>
      <c r="B54" s="203" t="s">
        <v>211</v>
      </c>
      <c r="C54" s="402"/>
      <c r="D54" s="403">
        <f>D44-D49</f>
        <v>271670419513</v>
      </c>
      <c r="E54" s="404"/>
      <c r="F54" s="403">
        <f>F44-F49</f>
        <v>259842636471</v>
      </c>
    </row>
    <row r="55" spans="1:12" ht="18" hidden="1" customHeight="1">
      <c r="A55" s="117"/>
      <c r="B55" s="134" t="s">
        <v>239</v>
      </c>
      <c r="C55" s="13"/>
      <c r="D55" s="45">
        <v>9429358509</v>
      </c>
      <c r="E55" s="45"/>
      <c r="F55" s="45">
        <v>22610910370</v>
      </c>
      <c r="G55" s="53"/>
      <c r="H55" s="54"/>
    </row>
    <row r="56" spans="1:12" ht="18" hidden="1" customHeight="1">
      <c r="A56" s="117"/>
      <c r="B56" s="134" t="s">
        <v>240</v>
      </c>
      <c r="C56" s="13"/>
      <c r="D56" s="45">
        <v>653641193227</v>
      </c>
      <c r="E56" s="45"/>
      <c r="F56" s="45">
        <v>671794089406</v>
      </c>
    </row>
    <row r="57" spans="1:12" ht="18" hidden="1" customHeight="1">
      <c r="A57" s="117"/>
      <c r="B57" s="134" t="s">
        <v>545</v>
      </c>
      <c r="C57" s="13"/>
      <c r="D57" s="45">
        <v>325000000</v>
      </c>
      <c r="E57" s="45"/>
      <c r="F57" s="45">
        <v>0</v>
      </c>
    </row>
    <row r="58" spans="1:12" ht="12.75" customHeight="1">
      <c r="A58" s="117"/>
      <c r="B58" s="134"/>
      <c r="C58" s="13"/>
      <c r="D58" s="45"/>
      <c r="E58" s="45"/>
      <c r="F58" s="45"/>
    </row>
    <row r="59" spans="1:12" s="198" customFormat="1">
      <c r="A59" s="132" t="s">
        <v>245</v>
      </c>
      <c r="B59" s="132" t="s">
        <v>212</v>
      </c>
      <c r="C59" s="405"/>
      <c r="D59" s="196" t="str">
        <f>D42</f>
        <v xml:space="preserve"> Năm nay </v>
      </c>
      <c r="E59" s="10"/>
      <c r="F59" s="196" t="str">
        <f>F42</f>
        <v xml:space="preserve"> Năm trước </v>
      </c>
      <c r="I59" s="499"/>
      <c r="J59" s="499"/>
      <c r="K59" s="499"/>
      <c r="L59" s="499"/>
    </row>
    <row r="60" spans="1:12" s="198" customFormat="1">
      <c r="A60" s="203"/>
      <c r="B60" s="203"/>
      <c r="C60" s="405"/>
      <c r="D60" s="162"/>
      <c r="E60" s="10"/>
      <c r="F60" s="162"/>
      <c r="I60" s="499"/>
      <c r="J60" s="499"/>
      <c r="K60" s="499"/>
      <c r="L60" s="499"/>
    </row>
    <row r="61" spans="1:12">
      <c r="A61" s="8"/>
      <c r="B61" s="52" t="s">
        <v>144</v>
      </c>
      <c r="C61" s="122"/>
      <c r="D61" s="406">
        <v>100546935449</v>
      </c>
      <c r="E61" s="227"/>
      <c r="F61" s="406">
        <v>225771088368</v>
      </c>
      <c r="G61" s="53"/>
    </row>
    <row r="62" spans="1:12">
      <c r="A62" s="8"/>
      <c r="B62" s="52" t="s">
        <v>809</v>
      </c>
      <c r="C62" s="122"/>
      <c r="D62" s="576">
        <v>29731064995</v>
      </c>
      <c r="E62" s="227"/>
      <c r="F62" s="576">
        <v>12717150712</v>
      </c>
      <c r="G62" s="53"/>
    </row>
    <row r="63" spans="1:12">
      <c r="A63" s="8"/>
      <c r="B63" s="52" t="s">
        <v>838</v>
      </c>
      <c r="C63" s="407"/>
      <c r="D63" s="406">
        <v>74891821552</v>
      </c>
      <c r="E63" s="227"/>
      <c r="F63" s="227">
        <v>0</v>
      </c>
      <c r="G63" s="553"/>
    </row>
    <row r="64" spans="1:12">
      <c r="A64" s="8"/>
      <c r="C64" s="407"/>
      <c r="D64" s="406"/>
      <c r="E64" s="227"/>
      <c r="F64" s="227"/>
      <c r="G64" s="553"/>
    </row>
    <row r="65" spans="1:7" ht="15.75" thickBot="1">
      <c r="B65" s="5" t="s">
        <v>112</v>
      </c>
      <c r="C65" s="14"/>
      <c r="D65" s="408">
        <f>SUM(D61:D63)</f>
        <v>205169821996</v>
      </c>
      <c r="E65" s="409"/>
      <c r="F65" s="408">
        <f>SUM(F61:F63)</f>
        <v>238488239080</v>
      </c>
      <c r="G65" s="553"/>
    </row>
    <row r="66" spans="1:7">
      <c r="C66" s="7"/>
    </row>
    <row r="67" spans="1:7">
      <c r="A67" s="117" t="s">
        <v>249</v>
      </c>
      <c r="B67" s="132" t="s">
        <v>213</v>
      </c>
      <c r="C67" s="15"/>
      <c r="D67" s="196" t="str">
        <f>D59</f>
        <v xml:space="preserve"> Năm nay </v>
      </c>
      <c r="E67" s="10"/>
      <c r="F67" s="196" t="str">
        <f>F59</f>
        <v xml:space="preserve"> Năm trước </v>
      </c>
    </row>
    <row r="68" spans="1:7" ht="12" customHeight="1">
      <c r="B68" s="134"/>
      <c r="C68" s="13"/>
      <c r="D68" s="11"/>
      <c r="E68" s="11"/>
      <c r="F68" s="11"/>
    </row>
    <row r="69" spans="1:7">
      <c r="B69" s="243" t="s">
        <v>146</v>
      </c>
      <c r="C69" s="239"/>
      <c r="D69" s="216">
        <v>1722630562</v>
      </c>
      <c r="E69" s="216"/>
      <c r="F69" s="216">
        <v>3690462183</v>
      </c>
      <c r="G69" s="259"/>
    </row>
    <row r="70" spans="1:7">
      <c r="B70" s="243" t="s">
        <v>798</v>
      </c>
      <c r="C70" s="239"/>
      <c r="D70" s="216">
        <v>3912879809</v>
      </c>
      <c r="E70" s="216"/>
      <c r="F70" s="216">
        <v>7115565300</v>
      </c>
    </row>
    <row r="71" spans="1:7">
      <c r="B71" s="243" t="s">
        <v>799</v>
      </c>
      <c r="C71" s="239"/>
      <c r="D71" s="216">
        <v>0</v>
      </c>
      <c r="E71" s="216"/>
      <c r="F71" s="216">
        <v>422505670</v>
      </c>
    </row>
    <row r="72" spans="1:7">
      <c r="B72" s="243" t="s">
        <v>862</v>
      </c>
      <c r="C72" s="239"/>
      <c r="D72" s="237">
        <f>7887024+5000+3520865</f>
        <v>11412889</v>
      </c>
      <c r="E72" s="237"/>
      <c r="F72" s="237">
        <f>5639540+3475324</f>
        <v>9114864</v>
      </c>
      <c r="G72" s="54"/>
    </row>
    <row r="73" spans="1:7" ht="18" hidden="1" customHeight="1">
      <c r="B73" s="243" t="s">
        <v>800</v>
      </c>
      <c r="C73" s="239"/>
      <c r="D73" s="551"/>
      <c r="E73" s="549"/>
      <c r="F73" s="549"/>
    </row>
    <row r="74" spans="1:7" ht="10.5" customHeight="1">
      <c r="A74" s="117"/>
      <c r="B74" s="134"/>
      <c r="C74" s="13"/>
      <c r="D74" s="11"/>
      <c r="E74" s="11"/>
      <c r="F74" s="11"/>
    </row>
    <row r="75" spans="1:7" ht="15.75" thickBot="1">
      <c r="B75" s="203" t="s">
        <v>112</v>
      </c>
      <c r="C75" s="176"/>
      <c r="D75" s="135">
        <f>SUM(D69:D73)</f>
        <v>5646923260</v>
      </c>
      <c r="E75" s="136"/>
      <c r="F75" s="135">
        <f>SUM(F69:F73)</f>
        <v>11237648017</v>
      </c>
    </row>
    <row r="76" spans="1:7">
      <c r="C76" s="7"/>
    </row>
    <row r="77" spans="1:7">
      <c r="A77" s="117" t="s">
        <v>263</v>
      </c>
      <c r="B77" s="132" t="s">
        <v>214</v>
      </c>
      <c r="C77" s="15"/>
      <c r="D77" s="196" t="str">
        <f>D67</f>
        <v xml:space="preserve"> Năm nay </v>
      </c>
      <c r="E77" s="10"/>
      <c r="F77" s="196" t="str">
        <f>F67</f>
        <v xml:space="preserve"> Năm trước </v>
      </c>
    </row>
    <row r="78" spans="1:7" ht="12" customHeight="1">
      <c r="A78" s="117"/>
      <c r="B78" s="132"/>
      <c r="C78" s="15"/>
      <c r="D78" s="109"/>
      <c r="E78" s="10"/>
      <c r="F78" s="109"/>
    </row>
    <row r="79" spans="1:7">
      <c r="A79" s="117"/>
      <c r="B79" s="134" t="s">
        <v>147</v>
      </c>
      <c r="C79" s="13"/>
      <c r="D79" s="16">
        <v>3720966576</v>
      </c>
      <c r="E79" s="16"/>
      <c r="F79" s="16">
        <v>4809793028</v>
      </c>
    </row>
    <row r="80" spans="1:7">
      <c r="A80" s="117"/>
      <c r="B80" s="134" t="s">
        <v>801</v>
      </c>
      <c r="C80" s="13"/>
      <c r="D80" s="16">
        <v>0</v>
      </c>
      <c r="E80" s="16"/>
      <c r="F80" s="16">
        <v>-495149920</v>
      </c>
    </row>
    <row r="81" spans="1:10">
      <c r="A81" s="117"/>
      <c r="B81" s="134" t="s">
        <v>863</v>
      </c>
      <c r="C81" s="13"/>
      <c r="D81" s="112">
        <v>5889661</v>
      </c>
      <c r="E81" s="112"/>
      <c r="F81" s="112">
        <f>1189846+1362885</f>
        <v>2552731</v>
      </c>
    </row>
    <row r="82" spans="1:10" ht="18" hidden="1" customHeight="1">
      <c r="A82" s="117"/>
      <c r="B82" s="134" t="s">
        <v>802</v>
      </c>
      <c r="C82" s="13"/>
      <c r="D82" s="550"/>
      <c r="E82" s="550"/>
      <c r="F82" s="550"/>
    </row>
    <row r="83" spans="1:10">
      <c r="A83" s="117"/>
      <c r="B83" s="134" t="s">
        <v>233</v>
      </c>
      <c r="C83" s="13"/>
      <c r="D83" s="16">
        <v>1628451</v>
      </c>
      <c r="E83" s="16"/>
      <c r="F83" s="16">
        <v>1734514</v>
      </c>
      <c r="G83" s="54"/>
    </row>
    <row r="84" spans="1:10" ht="11.25" customHeight="1">
      <c r="A84" s="117"/>
      <c r="B84" s="132"/>
      <c r="C84" s="15"/>
      <c r="D84" s="109"/>
      <c r="E84" s="10"/>
      <c r="F84" s="109"/>
    </row>
    <row r="85" spans="1:10" ht="15.75" thickBot="1">
      <c r="B85" s="203" t="s">
        <v>112</v>
      </c>
      <c r="C85" s="176"/>
      <c r="D85" s="135">
        <f>SUM(D79:D83)</f>
        <v>3728484688</v>
      </c>
      <c r="E85" s="136"/>
      <c r="F85" s="135">
        <f>SUM(F79:F83)</f>
        <v>4318930353</v>
      </c>
    </row>
    <row r="86" spans="1:10">
      <c r="C86" s="7"/>
    </row>
    <row r="87" spans="1:10">
      <c r="A87" s="117" t="s">
        <v>265</v>
      </c>
      <c r="B87" s="132" t="s">
        <v>548</v>
      </c>
      <c r="C87" s="7"/>
      <c r="D87" s="196" t="str">
        <f>D156</f>
        <v xml:space="preserve"> Năm nay </v>
      </c>
      <c r="E87" s="10"/>
      <c r="F87" s="196" t="str">
        <f>F156</f>
        <v xml:space="preserve"> Năm trước </v>
      </c>
    </row>
    <row r="88" spans="1:10" ht="12.75" customHeight="1">
      <c r="C88" s="7"/>
    </row>
    <row r="89" spans="1:10">
      <c r="B89" s="134" t="s">
        <v>553</v>
      </c>
      <c r="C89" s="7"/>
      <c r="D89" s="16">
        <v>4954764932</v>
      </c>
      <c r="F89" s="16">
        <v>3088158167</v>
      </c>
    </row>
    <row r="90" spans="1:10" ht="18" hidden="1" customHeight="1">
      <c r="B90" s="134" t="s">
        <v>823</v>
      </c>
      <c r="C90" s="7"/>
      <c r="D90" s="16"/>
      <c r="F90" s="16"/>
    </row>
    <row r="91" spans="1:10" ht="16.5" hidden="1" customHeight="1">
      <c r="B91" s="134" t="s">
        <v>555</v>
      </c>
      <c r="C91" s="7"/>
      <c r="D91" s="16"/>
      <c r="F91" s="16"/>
    </row>
    <row r="92" spans="1:10" ht="15.75" hidden="1" customHeight="1">
      <c r="B92" s="134" t="s">
        <v>549</v>
      </c>
      <c r="C92" s="7"/>
      <c r="D92" s="16"/>
      <c r="E92" s="53"/>
      <c r="F92" s="16"/>
    </row>
    <row r="93" spans="1:10">
      <c r="B93" s="134" t="s">
        <v>550</v>
      </c>
      <c r="C93" s="7"/>
      <c r="D93" s="16">
        <v>1974544861</v>
      </c>
      <c r="E93" s="53"/>
      <c r="F93" s="16">
        <v>1986754858</v>
      </c>
      <c r="H93" s="53"/>
      <c r="I93" s="521"/>
      <c r="J93" s="521"/>
    </row>
    <row r="94" spans="1:10" ht="9.75" customHeight="1">
      <c r="C94" s="7"/>
    </row>
    <row r="95" spans="1:10" ht="15.75" thickBot="1">
      <c r="B95" s="203" t="s">
        <v>112</v>
      </c>
      <c r="C95" s="7"/>
      <c r="D95" s="135">
        <f>SUM(D89:D94)</f>
        <v>6929309793</v>
      </c>
      <c r="F95" s="561">
        <f>SUM(F89:F94)</f>
        <v>5074913025</v>
      </c>
    </row>
    <row r="96" spans="1:10">
      <c r="C96" s="7"/>
    </row>
    <row r="97" spans="1:6">
      <c r="A97" s="117" t="s">
        <v>275</v>
      </c>
      <c r="B97" s="132" t="s">
        <v>552</v>
      </c>
      <c r="C97" s="7"/>
      <c r="D97" s="196" t="str">
        <f>D87</f>
        <v xml:space="preserve"> Năm nay </v>
      </c>
      <c r="E97" s="10"/>
      <c r="F97" s="196" t="str">
        <f>F87</f>
        <v xml:space="preserve"> Năm trước </v>
      </c>
    </row>
    <row r="98" spans="1:6" ht="11.25" customHeight="1">
      <c r="A98" s="117"/>
      <c r="B98" s="132"/>
      <c r="C98" s="7"/>
      <c r="D98" s="162"/>
      <c r="E98" s="10"/>
      <c r="F98" s="162"/>
    </row>
    <row r="99" spans="1:6">
      <c r="B99" s="52" t="s">
        <v>553</v>
      </c>
      <c r="C99" s="7"/>
      <c r="D99" s="112">
        <v>6062611456</v>
      </c>
      <c r="E99" s="129"/>
      <c r="F99" s="112">
        <v>3448033897</v>
      </c>
    </row>
    <row r="100" spans="1:6" ht="15" hidden="1" customHeight="1">
      <c r="B100" s="52" t="s">
        <v>554</v>
      </c>
      <c r="C100" s="7"/>
      <c r="D100" s="112"/>
      <c r="F100" s="112"/>
    </row>
    <row r="101" spans="1:6">
      <c r="B101" s="52" t="s">
        <v>555</v>
      </c>
      <c r="C101" s="7"/>
      <c r="D101" s="112">
        <v>401952308</v>
      </c>
      <c r="F101" s="112">
        <v>507831284</v>
      </c>
    </row>
    <row r="102" spans="1:6" ht="15" hidden="1" customHeight="1">
      <c r="B102" s="52" t="s">
        <v>556</v>
      </c>
      <c r="C102" s="7"/>
      <c r="D102" s="112"/>
      <c r="F102" s="112"/>
    </row>
    <row r="103" spans="1:6">
      <c r="B103" s="52" t="s">
        <v>550</v>
      </c>
      <c r="C103" s="7"/>
      <c r="D103" s="112">
        <v>1376194892</v>
      </c>
      <c r="F103" s="112">
        <v>1391765732</v>
      </c>
    </row>
    <row r="104" spans="1:6" ht="9.75" customHeight="1">
      <c r="C104" s="7"/>
      <c r="F104" s="53"/>
    </row>
    <row r="105" spans="1:6" ht="15.75" thickBot="1">
      <c r="B105" s="5" t="str">
        <f>B95</f>
        <v>Cộng</v>
      </c>
      <c r="C105" s="7"/>
      <c r="D105" s="135">
        <f>SUM(D99:D103)</f>
        <v>7840758656</v>
      </c>
      <c r="F105" s="561">
        <f>SUM(F99:F103)</f>
        <v>5347630913</v>
      </c>
    </row>
    <row r="106" spans="1:6">
      <c r="C106" s="7"/>
    </row>
    <row r="107" spans="1:6">
      <c r="A107" s="117" t="s">
        <v>818</v>
      </c>
      <c r="B107" s="132" t="s">
        <v>300</v>
      </c>
      <c r="C107" s="15"/>
      <c r="D107" s="196" t="str">
        <f>D77</f>
        <v xml:space="preserve"> Năm nay </v>
      </c>
      <c r="E107" s="10"/>
      <c r="F107" s="196" t="str">
        <f>F77</f>
        <v xml:space="preserve"> Năm trước </v>
      </c>
    </row>
    <row r="108" spans="1:6">
      <c r="B108" s="5"/>
      <c r="C108" s="14"/>
      <c r="D108" s="49"/>
      <c r="E108" s="49"/>
      <c r="F108" s="49"/>
    </row>
    <row r="109" spans="1:6">
      <c r="B109" s="134" t="s">
        <v>302</v>
      </c>
      <c r="C109" s="14"/>
      <c r="D109" s="38">
        <v>255278516</v>
      </c>
      <c r="E109" s="31"/>
      <c r="F109" s="16">
        <v>57240000</v>
      </c>
    </row>
    <row r="110" spans="1:6">
      <c r="B110" s="134" t="s">
        <v>817</v>
      </c>
      <c r="C110" s="14"/>
      <c r="D110" s="31">
        <v>113259006</v>
      </c>
      <c r="E110" s="31"/>
      <c r="F110" s="112">
        <v>290591309</v>
      </c>
    </row>
    <row r="111" spans="1:6" ht="15" hidden="1" customHeight="1">
      <c r="B111" s="134" t="s">
        <v>300</v>
      </c>
      <c r="C111" s="14"/>
      <c r="D111" s="31"/>
      <c r="E111" s="31"/>
      <c r="F111" s="16">
        <v>0</v>
      </c>
    </row>
    <row r="112" spans="1:6" ht="12.75" customHeight="1">
      <c r="B112" s="5"/>
      <c r="C112" s="14"/>
      <c r="D112" s="49"/>
      <c r="E112" s="49"/>
      <c r="F112" s="49"/>
    </row>
    <row r="113" spans="1:6" ht="15.75" thickBot="1">
      <c r="B113" s="5" t="s">
        <v>112</v>
      </c>
      <c r="C113" s="14"/>
      <c r="D113" s="47">
        <f>SUM(D109:D112)</f>
        <v>368537522</v>
      </c>
      <c r="E113" s="49"/>
      <c r="F113" s="47">
        <f>SUM(F109:F112)</f>
        <v>347831309</v>
      </c>
    </row>
    <row r="114" spans="1:6">
      <c r="C114" s="7"/>
    </row>
    <row r="115" spans="1:6">
      <c r="A115" s="117" t="s">
        <v>774</v>
      </c>
      <c r="B115" s="132" t="s">
        <v>225</v>
      </c>
      <c r="C115" s="15"/>
      <c r="D115" s="196" t="str">
        <f>D77</f>
        <v xml:space="preserve"> Năm nay </v>
      </c>
      <c r="E115" s="10"/>
      <c r="F115" s="196" t="str">
        <f>F77</f>
        <v xml:space="preserve"> Năm trước </v>
      </c>
    </row>
    <row r="116" spans="1:6" ht="12.75" customHeight="1">
      <c r="B116" s="5"/>
      <c r="C116" s="14"/>
      <c r="D116" s="49"/>
      <c r="E116" s="49"/>
      <c r="F116" s="49"/>
    </row>
    <row r="117" spans="1:6" ht="15" hidden="1" customHeight="1">
      <c r="B117" s="134" t="s">
        <v>303</v>
      </c>
      <c r="C117" s="14"/>
      <c r="D117" s="38" t="e">
        <f>582903302+#REF!</f>
        <v>#REF!</v>
      </c>
      <c r="E117" s="31"/>
      <c r="F117" s="31">
        <v>0</v>
      </c>
    </row>
    <row r="118" spans="1:6">
      <c r="B118" s="134" t="s">
        <v>819</v>
      </c>
      <c r="C118" s="14"/>
      <c r="D118" s="31">
        <v>1313814990</v>
      </c>
      <c r="E118" s="31"/>
      <c r="F118" s="31">
        <v>0</v>
      </c>
    </row>
    <row r="119" spans="1:6">
      <c r="B119" s="134" t="s">
        <v>225</v>
      </c>
      <c r="C119" s="14"/>
      <c r="D119" s="31">
        <v>377502</v>
      </c>
      <c r="E119" s="31"/>
      <c r="F119" s="31">
        <v>7989707</v>
      </c>
    </row>
    <row r="120" spans="1:6" ht="12.75" customHeight="1">
      <c r="B120" s="5"/>
      <c r="C120" s="14"/>
      <c r="D120" s="49"/>
      <c r="E120" s="49"/>
      <c r="F120" s="49"/>
    </row>
    <row r="121" spans="1:6" ht="15.75" thickBot="1">
      <c r="B121" s="5" t="s">
        <v>112</v>
      </c>
      <c r="C121" s="14"/>
      <c r="D121" s="47">
        <v>1314192492</v>
      </c>
      <c r="E121" s="49"/>
      <c r="F121" s="47">
        <f>SUM(F117:F120)</f>
        <v>7989707</v>
      </c>
    </row>
    <row r="122" spans="1:6">
      <c r="C122" s="7"/>
    </row>
    <row r="123" spans="1:6">
      <c r="A123" s="111" t="s">
        <v>311</v>
      </c>
      <c r="B123" s="5" t="s">
        <v>215</v>
      </c>
      <c r="C123" s="7"/>
    </row>
    <row r="124" spans="1:6">
      <c r="C124" s="19"/>
    </row>
    <row r="125" spans="1:6" ht="15" customHeight="1">
      <c r="B125" s="776" t="s">
        <v>315</v>
      </c>
      <c r="C125" s="776"/>
      <c r="D125" s="776"/>
      <c r="E125" s="776"/>
      <c r="F125" s="776"/>
    </row>
    <row r="126" spans="1:6">
      <c r="C126" s="19"/>
    </row>
    <row r="127" spans="1:6" ht="45" customHeight="1">
      <c r="B127" s="771" t="s">
        <v>148</v>
      </c>
      <c r="C127" s="771"/>
      <c r="D127" s="771"/>
      <c r="E127" s="771"/>
      <c r="F127" s="771"/>
    </row>
    <row r="128" spans="1:6">
      <c r="C128" s="19"/>
    </row>
    <row r="129" spans="1:12" ht="15" customHeight="1">
      <c r="B129" s="777" t="s">
        <v>149</v>
      </c>
      <c r="C129" s="777"/>
      <c r="D129" s="777"/>
      <c r="E129" s="777"/>
      <c r="F129" s="777"/>
    </row>
    <row r="130" spans="1:12" ht="15" hidden="1" customHeight="1">
      <c r="C130" s="19"/>
    </row>
    <row r="131" spans="1:12">
      <c r="C131" s="19"/>
    </row>
    <row r="132" spans="1:12" ht="19.5" customHeight="1">
      <c r="B132" s="132"/>
      <c r="C132" s="15"/>
      <c r="D132" s="196" t="str">
        <f>D77</f>
        <v xml:space="preserve"> Năm nay </v>
      </c>
      <c r="E132" s="10"/>
      <c r="F132" s="196" t="str">
        <f>F77</f>
        <v xml:space="preserve"> Năm trước </v>
      </c>
    </row>
    <row r="133" spans="1:12">
      <c r="B133" s="134"/>
      <c r="C133" s="12"/>
      <c r="D133" s="11"/>
      <c r="E133" s="11"/>
      <c r="F133" s="11"/>
    </row>
    <row r="134" spans="1:12">
      <c r="B134" s="134" t="s">
        <v>150</v>
      </c>
      <c r="C134" s="12"/>
      <c r="D134" s="16">
        <f>KQKD!D26</f>
        <v>52703312670</v>
      </c>
      <c r="E134" s="16"/>
      <c r="F134" s="16">
        <f>KQKD!E26</f>
        <v>18190412719</v>
      </c>
    </row>
    <row r="135" spans="1:12" ht="30" customHeight="1">
      <c r="B135" s="771" t="s">
        <v>151</v>
      </c>
      <c r="C135" s="771"/>
      <c r="D135" s="16">
        <f>D136-D142</f>
        <v>1583814990</v>
      </c>
      <c r="E135" s="16"/>
      <c r="F135" s="16">
        <f>F136-F142</f>
        <v>196839075</v>
      </c>
    </row>
    <row r="136" spans="1:12">
      <c r="B136" s="134" t="s">
        <v>152</v>
      </c>
      <c r="C136" s="12"/>
      <c r="D136" s="16">
        <f>SUM(D137:D141)</f>
        <v>1583814990</v>
      </c>
      <c r="E136" s="16"/>
      <c r="F136" s="16">
        <f>SUM(F137:F141)</f>
        <v>196839075</v>
      </c>
    </row>
    <row r="137" spans="1:12" s="57" customFormat="1" ht="15" hidden="1" customHeight="1">
      <c r="A137" s="114"/>
      <c r="B137" s="143" t="s">
        <v>155</v>
      </c>
      <c r="C137" s="46"/>
      <c r="D137" s="30">
        <v>0</v>
      </c>
      <c r="E137" s="30"/>
      <c r="F137" s="30">
        <v>0</v>
      </c>
      <c r="I137" s="522"/>
      <c r="J137" s="522"/>
      <c r="K137" s="522"/>
      <c r="L137" s="522"/>
    </row>
    <row r="138" spans="1:12" s="57" customFormat="1">
      <c r="A138" s="114"/>
      <c r="B138" s="143" t="s">
        <v>327</v>
      </c>
      <c r="C138" s="46"/>
      <c r="D138" s="30">
        <f>D118</f>
        <v>1313814990</v>
      </c>
      <c r="E138" s="30"/>
      <c r="F138" s="30">
        <v>0</v>
      </c>
      <c r="I138" s="522"/>
      <c r="J138" s="522"/>
      <c r="K138" s="522"/>
      <c r="L138" s="522"/>
    </row>
    <row r="139" spans="1:12" s="57" customFormat="1">
      <c r="A139" s="114"/>
      <c r="B139" s="143" t="s">
        <v>187</v>
      </c>
      <c r="C139" s="46"/>
      <c r="D139" s="30">
        <v>0</v>
      </c>
      <c r="E139" s="30"/>
      <c r="F139" s="30">
        <v>7976190</v>
      </c>
      <c r="I139" s="522"/>
      <c r="J139" s="522"/>
      <c r="K139" s="522"/>
      <c r="L139" s="522"/>
    </row>
    <row r="140" spans="1:12" s="57" customFormat="1">
      <c r="A140" s="114"/>
      <c r="B140" s="410" t="s">
        <v>546</v>
      </c>
      <c r="C140" s="46"/>
      <c r="D140" s="579">
        <v>270000000</v>
      </c>
      <c r="E140" s="30"/>
      <c r="F140" s="30">
        <v>187500000</v>
      </c>
      <c r="I140" s="522"/>
      <c r="J140" s="522"/>
      <c r="K140" s="522"/>
      <c r="L140" s="522"/>
    </row>
    <row r="141" spans="1:12" s="57" customFormat="1">
      <c r="A141" s="114"/>
      <c r="B141" s="143" t="s">
        <v>859</v>
      </c>
      <c r="C141" s="46"/>
      <c r="D141" s="30">
        <v>0</v>
      </c>
      <c r="E141" s="30"/>
      <c r="F141" s="30">
        <v>1362885</v>
      </c>
      <c r="I141" s="522"/>
      <c r="J141" s="522"/>
      <c r="K141" s="522"/>
      <c r="L141" s="522"/>
    </row>
    <row r="142" spans="1:12" ht="15.75" customHeight="1">
      <c r="B142" s="134" t="s">
        <v>153</v>
      </c>
      <c r="C142" s="12"/>
      <c r="D142" s="16">
        <f>SUM(D143:D145)</f>
        <v>0</v>
      </c>
      <c r="E142" s="16"/>
      <c r="F142" s="16">
        <f>SUM(F143:F145)</f>
        <v>0</v>
      </c>
    </row>
    <row r="143" spans="1:12" s="57" customFormat="1" ht="15" hidden="1" customHeight="1">
      <c r="A143" s="114"/>
      <c r="B143" s="773" t="s">
        <v>837</v>
      </c>
      <c r="C143" s="773"/>
      <c r="D143" s="552">
        <f>D73</f>
        <v>0</v>
      </c>
      <c r="E143" s="30"/>
      <c r="F143" s="30"/>
      <c r="I143" s="522"/>
      <c r="J143" s="522"/>
      <c r="K143" s="522"/>
      <c r="L143" s="522"/>
    </row>
    <row r="144" spans="1:12" s="57" customFormat="1" ht="15" hidden="1" customHeight="1">
      <c r="A144" s="114"/>
      <c r="B144" s="143" t="s">
        <v>226</v>
      </c>
      <c r="C144" s="46"/>
      <c r="D144" s="123">
        <v>0</v>
      </c>
      <c r="E144" s="30"/>
      <c r="F144" s="123">
        <v>0</v>
      </c>
      <c r="I144" s="522"/>
      <c r="J144" s="522"/>
      <c r="K144" s="522"/>
      <c r="L144" s="522"/>
    </row>
    <row r="145" spans="1:18" s="57" customFormat="1" ht="15" hidden="1" customHeight="1">
      <c r="A145" s="114"/>
      <c r="B145" s="773" t="s">
        <v>804</v>
      </c>
      <c r="C145" s="773"/>
      <c r="D145" s="30">
        <v>0</v>
      </c>
      <c r="E145" s="30"/>
      <c r="F145" s="30">
        <v>0</v>
      </c>
      <c r="I145" s="522"/>
      <c r="J145" s="522"/>
      <c r="K145" s="522"/>
      <c r="L145" s="522"/>
    </row>
    <row r="146" spans="1:18">
      <c r="B146" s="134" t="s">
        <v>154</v>
      </c>
      <c r="C146" s="12"/>
      <c r="D146" s="16">
        <f>SUM(D134:D135)</f>
        <v>54287127660</v>
      </c>
      <c r="E146" s="16"/>
      <c r="F146" s="16">
        <f>SUM(F134:F135)</f>
        <v>18387251794</v>
      </c>
    </row>
    <row r="147" spans="1:18" s="505" customFormat="1">
      <c r="A147" s="501"/>
      <c r="B147" s="507" t="s">
        <v>805</v>
      </c>
      <c r="C147" s="508"/>
      <c r="D147" s="179"/>
      <c r="E147" s="179"/>
      <c r="F147" s="179"/>
      <c r="G147" s="57"/>
      <c r="H147" s="57"/>
      <c r="I147" s="522"/>
      <c r="J147" s="522"/>
      <c r="K147" s="522"/>
      <c r="L147" s="522"/>
      <c r="M147" s="57"/>
      <c r="N147" s="57"/>
      <c r="O147" s="57"/>
      <c r="P147" s="57"/>
      <c r="Q147" s="57"/>
      <c r="R147" s="57"/>
    </row>
    <row r="148" spans="1:18" s="505" customFormat="1">
      <c r="A148" s="501"/>
      <c r="B148" s="509" t="s">
        <v>806</v>
      </c>
      <c r="C148" s="508"/>
      <c r="D148" s="179">
        <f>D146-D149</f>
        <v>-821050788</v>
      </c>
      <c r="E148" s="179"/>
      <c r="F148" s="179">
        <v>18387251794</v>
      </c>
      <c r="G148" s="57"/>
      <c r="H148" s="57"/>
      <c r="I148" s="522"/>
      <c r="J148" s="522"/>
      <c r="K148" s="522"/>
      <c r="L148" s="522"/>
      <c r="M148" s="57"/>
      <c r="N148" s="57"/>
      <c r="O148" s="57"/>
      <c r="P148" s="57"/>
      <c r="Q148" s="57"/>
      <c r="R148" s="57"/>
    </row>
    <row r="149" spans="1:18" s="505" customFormat="1">
      <c r="A149" s="501"/>
      <c r="B149" s="509" t="s">
        <v>807</v>
      </c>
      <c r="C149" s="508"/>
      <c r="D149" s="179">
        <v>55108178448</v>
      </c>
      <c r="E149" s="179"/>
      <c r="F149" s="179">
        <v>0</v>
      </c>
      <c r="G149" s="57"/>
      <c r="H149" s="57"/>
      <c r="I149" s="522"/>
      <c r="J149" s="522"/>
      <c r="K149" s="522"/>
      <c r="L149" s="522"/>
      <c r="M149" s="57"/>
      <c r="N149" s="57"/>
      <c r="O149" s="57"/>
      <c r="P149" s="57"/>
      <c r="Q149" s="57"/>
      <c r="R149" s="57"/>
    </row>
    <row r="150" spans="1:18">
      <c r="B150" s="134" t="s">
        <v>312</v>
      </c>
      <c r="C150" s="12"/>
      <c r="D150" s="185">
        <v>0.22</v>
      </c>
      <c r="E150" s="185"/>
      <c r="F150" s="185">
        <v>0.22</v>
      </c>
    </row>
    <row r="151" spans="1:18">
      <c r="B151" s="771" t="s">
        <v>902</v>
      </c>
      <c r="C151" s="771"/>
      <c r="D151" s="49">
        <f>ROUND(D149*22%,0)</f>
        <v>12123799259</v>
      </c>
      <c r="E151" s="49"/>
      <c r="F151" s="49">
        <f>ROUND(F148*22%,0)</f>
        <v>4045195395</v>
      </c>
    </row>
    <row r="152" spans="1:18" s="506" customFormat="1" ht="15" customHeight="1">
      <c r="B152" s="774" t="s">
        <v>810</v>
      </c>
      <c r="C152" s="774"/>
      <c r="D152" s="519">
        <v>0</v>
      </c>
      <c r="E152" s="519"/>
      <c r="F152" s="519">
        <v>-11654631</v>
      </c>
      <c r="G152" s="129"/>
      <c r="H152" s="129"/>
      <c r="I152" s="523"/>
      <c r="J152" s="523"/>
      <c r="K152" s="523"/>
      <c r="L152" s="523"/>
      <c r="M152" s="129"/>
      <c r="N152" s="129"/>
      <c r="O152" s="129"/>
      <c r="P152" s="129"/>
    </row>
    <row r="153" spans="1:18" ht="30" customHeight="1">
      <c r="B153" s="771" t="s">
        <v>860</v>
      </c>
      <c r="C153" s="771"/>
      <c r="D153" s="16">
        <v>2775334018</v>
      </c>
      <c r="E153" s="184"/>
      <c r="F153" s="190">
        <v>920765737</v>
      </c>
    </row>
    <row r="154" spans="1:18" ht="18" customHeight="1" thickBot="1">
      <c r="B154" s="775" t="s">
        <v>301</v>
      </c>
      <c r="C154" s="775"/>
      <c r="D154" s="135">
        <f>D151+D153</f>
        <v>14899133277</v>
      </c>
      <c r="E154" s="136"/>
      <c r="F154" s="135">
        <f>F151+F153+F152</f>
        <v>4954306501</v>
      </c>
    </row>
    <row r="155" spans="1:18">
      <c r="C155" s="7"/>
    </row>
    <row r="156" spans="1:18">
      <c r="A156" s="117" t="s">
        <v>551</v>
      </c>
      <c r="B156" s="132" t="s">
        <v>216</v>
      </c>
      <c r="C156" s="10"/>
      <c r="D156" s="196" t="str">
        <f>D132</f>
        <v xml:space="preserve"> Năm nay </v>
      </c>
      <c r="E156" s="10"/>
      <c r="F156" s="196" t="str">
        <f>F132</f>
        <v xml:space="preserve"> Năm trước </v>
      </c>
      <c r="G156" s="554"/>
    </row>
    <row r="157" spans="1:18" ht="8.25" customHeight="1">
      <c r="B157" s="134"/>
      <c r="C157" s="13"/>
      <c r="D157" s="11"/>
      <c r="E157" s="11"/>
      <c r="F157" s="11"/>
      <c r="G157" s="554"/>
    </row>
    <row r="158" spans="1:18">
      <c r="B158" s="134" t="s">
        <v>156</v>
      </c>
      <c r="C158" s="13"/>
      <c r="D158" s="16">
        <f>KQKD!D29</f>
        <v>37804179393</v>
      </c>
      <c r="E158" s="16"/>
      <c r="F158" s="16">
        <f>KQKD!E29</f>
        <v>13224751422</v>
      </c>
      <c r="G158" s="554"/>
    </row>
    <row r="159" spans="1:18" ht="32.25" customHeight="1">
      <c r="B159" s="772" t="s">
        <v>903</v>
      </c>
      <c r="C159" s="772"/>
      <c r="D159" s="112">
        <f>SUM(D160:D161)</f>
        <v>-12894000000</v>
      </c>
      <c r="E159" s="112"/>
      <c r="F159" s="112">
        <f>SUM(F160:F161)</f>
        <v>0</v>
      </c>
      <c r="G159" s="554"/>
    </row>
    <row r="160" spans="1:18" ht="18" hidden="1" customHeight="1">
      <c r="B160" s="134" t="s">
        <v>152</v>
      </c>
      <c r="C160" s="13"/>
      <c r="D160" s="16">
        <v>0</v>
      </c>
      <c r="E160" s="16"/>
      <c r="F160" s="16">
        <v>0</v>
      </c>
      <c r="G160" s="554"/>
    </row>
    <row r="161" spans="2:7">
      <c r="B161" s="134" t="s">
        <v>153</v>
      </c>
      <c r="C161" s="13"/>
      <c r="D161" s="16">
        <f>-D162</f>
        <v>-12894000000</v>
      </c>
      <c r="E161" s="16"/>
      <c r="F161" s="16">
        <v>0</v>
      </c>
      <c r="G161" s="554"/>
    </row>
    <row r="162" spans="2:7" ht="17.25" customHeight="1">
      <c r="B162" s="577" t="s">
        <v>865</v>
      </c>
      <c r="C162" s="578"/>
      <c r="D162" s="579">
        <v>12894000000</v>
      </c>
      <c r="E162" s="16"/>
      <c r="F162" s="16">
        <v>0</v>
      </c>
      <c r="G162" s="554"/>
    </row>
    <row r="163" spans="2:7" ht="30.75" customHeight="1">
      <c r="B163" s="771" t="s">
        <v>157</v>
      </c>
      <c r="C163" s="771"/>
      <c r="D163" s="45">
        <f>SUM(D158:D159)</f>
        <v>24910179393</v>
      </c>
      <c r="E163" s="11"/>
      <c r="F163" s="45">
        <f>SUM(F158:F159)</f>
        <v>13224751422</v>
      </c>
    </row>
    <row r="164" spans="2:7">
      <c r="B164" s="134" t="s">
        <v>158</v>
      </c>
      <c r="C164" s="13"/>
      <c r="D164" s="119">
        <v>7882910.493150685</v>
      </c>
      <c r="E164" s="11"/>
      <c r="F164" s="119">
        <f>F26</f>
        <v>7911522</v>
      </c>
    </row>
    <row r="165" spans="2:7" ht="15.75" thickBot="1">
      <c r="B165" s="203" t="s">
        <v>159</v>
      </c>
      <c r="C165" s="176"/>
      <c r="D165" s="135">
        <f>ROUND(D163/D164,0)</f>
        <v>3160</v>
      </c>
      <c r="E165" s="204"/>
      <c r="F165" s="135">
        <f>ROUND(F163/F164,0)</f>
        <v>1672</v>
      </c>
    </row>
    <row r="185" ht="15" customHeight="1"/>
    <row r="186" ht="15" customHeight="1"/>
    <row r="187" ht="15" customHeight="1"/>
    <row r="188" ht="15" customHeight="1"/>
    <row r="189" ht="15" customHeight="1"/>
    <row r="190" ht="15" customHeight="1"/>
  </sheetData>
  <mergeCells count="13">
    <mergeCell ref="B40:F40"/>
    <mergeCell ref="B125:F125"/>
    <mergeCell ref="B127:F127"/>
    <mergeCell ref="B129:F129"/>
    <mergeCell ref="B135:C135"/>
    <mergeCell ref="B163:C163"/>
    <mergeCell ref="B151:C151"/>
    <mergeCell ref="B159:C159"/>
    <mergeCell ref="B145:C145"/>
    <mergeCell ref="B143:C143"/>
    <mergeCell ref="B152:C152"/>
    <mergeCell ref="B153:C153"/>
    <mergeCell ref="B154:C154"/>
  </mergeCells>
  <phoneticPr fontId="13" type="noConversion"/>
  <printOptions horizontalCentered="1"/>
  <pageMargins left="0.67" right="0.37" top="0.54" bottom="0.47244094488188998" header="0.37" footer="0.23"/>
  <pageSetup paperSize="9" firstPageNumber="24" orientation="portrait" useFirstPageNumber="1" r:id="rId1"/>
  <headerFooter alignWithMargins="0">
    <oddFooter>&amp;C&amp;"+,thường"&amp;11&amp;P</oddFooter>
  </headerFooter>
  <rowBreaks count="2" manualBreakCount="2">
    <brk id="65" max="5" man="1"/>
    <brk id="121" max="5"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6"/>
  <sheetViews>
    <sheetView topLeftCell="A10" workbookViewId="0">
      <selection activeCell="K29" sqref="K29"/>
    </sheetView>
  </sheetViews>
  <sheetFormatPr defaultColWidth="9" defaultRowHeight="15"/>
  <cols>
    <col min="1" max="1" width="4.125" style="33" customWidth="1"/>
    <col min="2" max="2" width="20" style="33" customWidth="1"/>
    <col min="3" max="3" width="17.25" style="33" customWidth="1"/>
    <col min="4" max="4" width="16.125" style="33" customWidth="1"/>
    <col min="5" max="5" width="4.25" style="33" customWidth="1"/>
    <col min="6" max="6" width="16.375" style="33" customWidth="1"/>
    <col min="7" max="7" width="4.375" style="33" customWidth="1"/>
    <col min="8" max="8" width="17.125" style="33" customWidth="1"/>
    <col min="9" max="9" width="16" style="33" customWidth="1"/>
    <col min="10" max="10" width="16.375" style="33" customWidth="1"/>
    <col min="11" max="11" width="9" style="234"/>
    <col min="12" max="16384" width="9" style="33"/>
  </cols>
  <sheetData>
    <row r="1" spans="1:11">
      <c r="A1" s="111" t="str">
        <f>TAISAN!A1</f>
        <v>CÔNG TY CỔ PHẦN CẢNG RAU QUẢ</v>
      </c>
      <c r="B1" s="52"/>
      <c r="H1" s="61" t="s">
        <v>188</v>
      </c>
    </row>
    <row r="2" spans="1:11">
      <c r="A2" s="33" t="str">
        <f>TAISAN!A2</f>
        <v>Số 1 Nguyễn Văn Quỳ, P. Phú Thuận, Quận 7, TP.HCM</v>
      </c>
      <c r="B2" s="52"/>
      <c r="H2" s="55" t="str">
        <f>TAISAN!E2</f>
        <v>Cho năm tài chính kết thúc ngày 31/12/2015</v>
      </c>
    </row>
    <row r="3" spans="1:11" ht="3" customHeight="1">
      <c r="A3" s="113"/>
      <c r="B3" s="141"/>
      <c r="C3" s="59"/>
      <c r="D3" s="59"/>
      <c r="E3" s="59"/>
      <c r="F3" s="59"/>
      <c r="G3" s="59"/>
      <c r="H3" s="59"/>
    </row>
    <row r="5" spans="1:11">
      <c r="A5" s="111" t="str">
        <f>'P.24-26'!A5</f>
        <v>BẢN THUYẾT MINH BÁO CÁO TÀI CHÍNH (tiếp theo)</v>
      </c>
    </row>
    <row r="6" spans="1:11">
      <c r="A6" s="111"/>
      <c r="B6" s="52"/>
      <c r="C6" s="7"/>
      <c r="G6" s="54"/>
      <c r="K6" s="33"/>
    </row>
    <row r="7" spans="1:11">
      <c r="A7" s="117" t="s">
        <v>820</v>
      </c>
      <c r="B7" s="132" t="s">
        <v>217</v>
      </c>
      <c r="F7" s="516" t="s">
        <v>852</v>
      </c>
      <c r="H7" s="516" t="s">
        <v>853</v>
      </c>
      <c r="K7" s="33"/>
    </row>
    <row r="8" spans="1:11" ht="7.5" customHeight="1">
      <c r="A8" s="111"/>
      <c r="B8" s="134"/>
      <c r="F8" s="11"/>
      <c r="H8" s="11"/>
      <c r="K8" s="33"/>
    </row>
    <row r="9" spans="1:11">
      <c r="A9" s="111"/>
      <c r="B9" s="52" t="s">
        <v>160</v>
      </c>
      <c r="F9" s="227">
        <v>271372578</v>
      </c>
      <c r="H9" s="227">
        <v>512480453</v>
      </c>
      <c r="K9" s="33"/>
    </row>
    <row r="10" spans="1:11">
      <c r="A10" s="111"/>
      <c r="B10" s="52" t="s">
        <v>161</v>
      </c>
      <c r="F10" s="227">
        <v>11000681388</v>
      </c>
      <c r="H10" s="227">
        <v>7156240064</v>
      </c>
      <c r="K10" s="33"/>
    </row>
    <row r="11" spans="1:11">
      <c r="A11" s="111"/>
      <c r="B11" s="52" t="s">
        <v>162</v>
      </c>
      <c r="F11" s="227">
        <v>2288438618</v>
      </c>
      <c r="H11" s="232">
        <v>1545126014</v>
      </c>
      <c r="K11" s="33"/>
    </row>
    <row r="12" spans="1:11">
      <c r="A12" s="111"/>
      <c r="B12" s="52" t="s">
        <v>163</v>
      </c>
      <c r="F12" s="227">
        <v>26307735619</v>
      </c>
      <c r="H12" s="227">
        <v>13607027643</v>
      </c>
      <c r="K12" s="33"/>
    </row>
    <row r="13" spans="1:11">
      <c r="A13" s="111"/>
      <c r="B13" s="52" t="s">
        <v>164</v>
      </c>
      <c r="F13" s="227">
        <v>4632905241</v>
      </c>
      <c r="H13" s="233">
        <v>318820476</v>
      </c>
      <c r="K13" s="33"/>
    </row>
    <row r="14" spans="1:11" ht="9" customHeight="1">
      <c r="A14" s="111"/>
      <c r="B14" s="134"/>
      <c r="F14" s="11"/>
      <c r="H14" s="11"/>
      <c r="K14" s="33"/>
    </row>
    <row r="15" spans="1:11" ht="15.75" thickBot="1">
      <c r="A15" s="111"/>
      <c r="B15" s="203" t="s">
        <v>112</v>
      </c>
      <c r="F15" s="135">
        <f>SUM(F9:F14)</f>
        <v>44501133444</v>
      </c>
      <c r="H15" s="561">
        <f>SUM(H9:H14)</f>
        <v>23139694650</v>
      </c>
      <c r="K15" s="33"/>
    </row>
    <row r="16" spans="1:11">
      <c r="A16" s="111"/>
      <c r="B16" s="52"/>
      <c r="K16" s="33"/>
    </row>
    <row r="17" spans="1:11" ht="18.75" customHeight="1">
      <c r="A17" s="201" t="s">
        <v>218</v>
      </c>
      <c r="B17" s="382" t="s">
        <v>219</v>
      </c>
      <c r="K17" s="33"/>
    </row>
    <row r="18" spans="1:11">
      <c r="A18" s="111"/>
      <c r="B18" s="5"/>
      <c r="K18" s="33"/>
    </row>
    <row r="19" spans="1:11">
      <c r="A19" s="117" t="s">
        <v>243</v>
      </c>
      <c r="B19" s="132" t="s">
        <v>242</v>
      </c>
      <c r="K19" s="33"/>
    </row>
    <row r="20" spans="1:11" ht="7.5" customHeight="1">
      <c r="A20" s="117"/>
      <c r="B20" s="132"/>
      <c r="K20" s="33"/>
    </row>
    <row r="21" spans="1:11">
      <c r="A21" s="111"/>
      <c r="B21" s="122" t="s">
        <v>840</v>
      </c>
      <c r="K21" s="33"/>
    </row>
    <row r="22" spans="1:11" ht="15" customHeight="1">
      <c r="A22" s="111"/>
      <c r="B22" s="5"/>
      <c r="F22" s="196" t="str">
        <f>'P.27-30'!F7</f>
        <v>Năm nay</v>
      </c>
      <c r="G22" s="10"/>
      <c r="H22" s="196" t="str">
        <f>'P.27-30'!H7</f>
        <v>Năm trước</v>
      </c>
      <c r="K22" s="33"/>
    </row>
    <row r="23" spans="1:11" ht="5.25" customHeight="1">
      <c r="A23" s="111"/>
      <c r="B23" s="5"/>
      <c r="F23" s="53"/>
      <c r="G23" s="53"/>
      <c r="K23" s="33"/>
    </row>
    <row r="24" spans="1:11" ht="15" customHeight="1">
      <c r="A24" s="111"/>
      <c r="B24" s="122" t="s">
        <v>299</v>
      </c>
      <c r="F24" s="257">
        <v>1700525776</v>
      </c>
      <c r="G24" s="257"/>
      <c r="H24" s="590">
        <v>1616656949</v>
      </c>
      <c r="K24" s="33"/>
    </row>
    <row r="25" spans="1:11" ht="9" customHeight="1">
      <c r="A25" s="111"/>
      <c r="B25" s="5"/>
      <c r="C25" s="41"/>
      <c r="F25" s="53"/>
      <c r="G25" s="53"/>
    </row>
    <row r="26" spans="1:11" ht="18.75" customHeight="1">
      <c r="A26" s="117" t="s">
        <v>245</v>
      </c>
      <c r="B26" s="120" t="s">
        <v>244</v>
      </c>
      <c r="C26" s="41"/>
      <c r="F26" s="53"/>
      <c r="G26" s="53"/>
    </row>
    <row r="27" spans="1:11" ht="6" customHeight="1">
      <c r="A27" s="111"/>
      <c r="B27" s="5"/>
      <c r="C27" s="41"/>
      <c r="F27" s="53"/>
      <c r="G27" s="53"/>
    </row>
    <row r="28" spans="1:11">
      <c r="A28" s="111"/>
      <c r="B28" s="132" t="s">
        <v>246</v>
      </c>
      <c r="C28" s="41"/>
      <c r="F28" s="53"/>
      <c r="G28" s="53"/>
    </row>
    <row r="29" spans="1:11" ht="7.5" customHeight="1">
      <c r="A29" s="111"/>
      <c r="B29" s="132"/>
      <c r="C29" s="41"/>
      <c r="F29" s="53"/>
      <c r="G29" s="53"/>
    </row>
    <row r="30" spans="1:11" ht="31.5" customHeight="1">
      <c r="A30" s="111"/>
      <c r="B30" s="786" t="s">
        <v>910</v>
      </c>
      <c r="C30" s="786"/>
      <c r="D30" s="786"/>
      <c r="E30" s="786"/>
      <c r="F30" s="786"/>
      <c r="G30" s="786"/>
      <c r="H30" s="786"/>
    </row>
    <row r="31" spans="1:11" ht="6" customHeight="1">
      <c r="A31" s="111"/>
      <c r="B31" s="594"/>
      <c r="C31" s="594"/>
      <c r="D31" s="594"/>
      <c r="E31" s="594"/>
      <c r="F31" s="594"/>
      <c r="G31" s="594"/>
      <c r="H31" s="594"/>
    </row>
    <row r="32" spans="1:11" hidden="1">
      <c r="A32" s="111"/>
      <c r="B32" s="640" t="s">
        <v>839</v>
      </c>
      <c r="C32" s="641"/>
      <c r="D32" s="641"/>
      <c r="E32" s="641"/>
      <c r="F32" s="641"/>
      <c r="G32" s="641"/>
      <c r="H32" s="641"/>
    </row>
    <row r="33" spans="1:8" ht="9" customHeight="1">
      <c r="A33" s="111"/>
      <c r="B33" s="537"/>
      <c r="C33" s="594"/>
      <c r="D33" s="594"/>
      <c r="E33" s="594"/>
      <c r="F33" s="594"/>
      <c r="G33" s="594"/>
      <c r="H33" s="594"/>
    </row>
    <row r="34" spans="1:8">
      <c r="A34" s="111"/>
      <c r="B34" s="132" t="s">
        <v>247</v>
      </c>
      <c r="C34" s="41"/>
      <c r="F34" s="53"/>
      <c r="G34" s="53"/>
    </row>
    <row r="35" spans="1:8" ht="4.5" customHeight="1">
      <c r="A35" s="111"/>
      <c r="B35" s="132"/>
      <c r="C35" s="41"/>
      <c r="F35" s="53"/>
      <c r="G35" s="53"/>
    </row>
    <row r="36" spans="1:8">
      <c r="A36" s="111"/>
      <c r="B36" s="777" t="s">
        <v>248</v>
      </c>
      <c r="C36" s="777"/>
      <c r="D36" s="777"/>
      <c r="E36" s="777"/>
      <c r="F36" s="777"/>
      <c r="G36" s="160"/>
    </row>
    <row r="37" spans="1:8" ht="12.75" customHeight="1">
      <c r="A37" s="111"/>
      <c r="B37" s="160"/>
      <c r="C37" s="160"/>
      <c r="D37" s="160"/>
      <c r="E37" s="160"/>
      <c r="F37" s="160"/>
      <c r="G37" s="160"/>
    </row>
    <row r="38" spans="1:8">
      <c r="A38" s="117" t="s">
        <v>249</v>
      </c>
      <c r="B38" s="132" t="s">
        <v>250</v>
      </c>
    </row>
    <row r="39" spans="1:8" ht="9" customHeight="1">
      <c r="A39" s="117"/>
      <c r="B39" s="132"/>
    </row>
    <row r="40" spans="1:8">
      <c r="C40" s="787" t="s">
        <v>251</v>
      </c>
      <c r="D40" s="787"/>
      <c r="E40" s="48"/>
      <c r="F40" s="787" t="s">
        <v>252</v>
      </c>
      <c r="G40" s="787"/>
      <c r="H40" s="787"/>
    </row>
    <row r="41" spans="1:8">
      <c r="C41" s="415">
        <f>TAISAN!D9</f>
        <v>42369</v>
      </c>
      <c r="D41" s="415" t="str">
        <f>TAISAN!E9</f>
        <v>01/01/2015</v>
      </c>
      <c r="E41" s="162"/>
      <c r="F41" s="415">
        <f>C41</f>
        <v>42369</v>
      </c>
      <c r="G41" s="415"/>
      <c r="H41" s="415" t="str">
        <f>D41</f>
        <v>01/01/2015</v>
      </c>
    </row>
    <row r="42" spans="1:8">
      <c r="B42" s="44" t="s">
        <v>253</v>
      </c>
      <c r="C42" s="173"/>
      <c r="D42" s="173"/>
      <c r="E42" s="205"/>
      <c r="F42" s="173"/>
      <c r="G42" s="173"/>
      <c r="H42" s="173"/>
    </row>
    <row r="43" spans="1:8" ht="30" customHeight="1">
      <c r="B43" s="34" t="s">
        <v>222</v>
      </c>
      <c r="C43" s="216">
        <f>F43</f>
        <v>1989452051</v>
      </c>
      <c r="D43" s="216">
        <f>H43</f>
        <v>2473952860</v>
      </c>
      <c r="E43" s="248"/>
      <c r="F43" s="216">
        <f>TAISAN!D14</f>
        <v>1989452051</v>
      </c>
      <c r="G43" s="247"/>
      <c r="H43" s="216">
        <f>TAISAN!E14</f>
        <v>2473952860</v>
      </c>
    </row>
    <row r="44" spans="1:8" ht="30" customHeight="1">
      <c r="B44" s="416" t="s">
        <v>563</v>
      </c>
      <c r="C44" s="216">
        <f>F44</f>
        <v>34000000000</v>
      </c>
      <c r="D44" s="216">
        <f>H44</f>
        <v>21200000000</v>
      </c>
      <c r="E44" s="248"/>
      <c r="F44" s="216">
        <f>TAISAN!D21</f>
        <v>34000000000</v>
      </c>
      <c r="G44" s="247"/>
      <c r="H44" s="216">
        <f>TAISAN!E21</f>
        <v>21200000000</v>
      </c>
    </row>
    <row r="45" spans="1:8">
      <c r="B45" s="555" t="s">
        <v>861</v>
      </c>
      <c r="C45" s="216">
        <f>F45</f>
        <v>150000000</v>
      </c>
      <c r="D45" s="216">
        <f>H45</f>
        <v>100000000</v>
      </c>
      <c r="E45" s="248"/>
      <c r="F45" s="216">
        <f>TAISAN!D28</f>
        <v>150000000</v>
      </c>
      <c r="G45" s="247"/>
      <c r="H45" s="216">
        <f>TAISAN!E28</f>
        <v>100000000</v>
      </c>
    </row>
    <row r="46" spans="1:8" ht="30">
      <c r="B46" s="34" t="s">
        <v>254</v>
      </c>
      <c r="C46" s="216">
        <f>F46</f>
        <v>58408203529</v>
      </c>
      <c r="D46" s="216">
        <f>H46</f>
        <v>23789870755</v>
      </c>
      <c r="E46" s="248"/>
      <c r="F46" s="216">
        <f>TAISAN!D24+TAISAN!D29+TAISAN!D30</f>
        <v>58408203529</v>
      </c>
      <c r="G46" s="247"/>
      <c r="H46" s="216">
        <f>TAISAN!E24+TAISAN!E29+TAISAN!E30</f>
        <v>23789870755</v>
      </c>
    </row>
    <row r="47" spans="1:8" ht="9.75" customHeight="1">
      <c r="B47" s="34"/>
      <c r="C47" s="249"/>
      <c r="D47" s="247"/>
      <c r="E47" s="248"/>
      <c r="F47" s="247"/>
      <c r="G47" s="247"/>
      <c r="H47" s="247"/>
    </row>
    <row r="48" spans="1:8" ht="15.75" thickBot="1">
      <c r="B48" s="176" t="s">
        <v>112</v>
      </c>
      <c r="C48" s="515">
        <f>SUM(C43:C46)</f>
        <v>94547655580</v>
      </c>
      <c r="D48" s="515">
        <f>SUM(D43:D46)</f>
        <v>47563823615</v>
      </c>
      <c r="E48" s="206"/>
      <c r="F48" s="515">
        <f>SUM(F43:F46)</f>
        <v>94547655580</v>
      </c>
      <c r="G48" s="175"/>
      <c r="H48" s="515">
        <f>SUM(H43:H46)</f>
        <v>47563823615</v>
      </c>
    </row>
    <row r="49" spans="2:8" ht="8.25" customHeight="1">
      <c r="B49" s="14"/>
      <c r="C49" s="247"/>
      <c r="D49" s="247"/>
      <c r="E49" s="248"/>
      <c r="F49" s="247"/>
      <c r="G49" s="247"/>
      <c r="H49" s="247"/>
    </row>
    <row r="50" spans="2:8">
      <c r="B50" s="44" t="s">
        <v>255</v>
      </c>
      <c r="C50" s="247"/>
      <c r="D50" s="247"/>
      <c r="E50" s="248"/>
      <c r="F50" s="247"/>
      <c r="G50" s="247"/>
      <c r="H50" s="247"/>
    </row>
    <row r="51" spans="2:8">
      <c r="B51" s="34" t="s">
        <v>256</v>
      </c>
      <c r="C51" s="216">
        <f>F51</f>
        <v>0</v>
      </c>
      <c r="D51" s="216">
        <f>H51</f>
        <v>37847291509</v>
      </c>
      <c r="E51" s="248"/>
      <c r="F51" s="216">
        <f>NGUONVON!D24+NGUONVON!D38+NGUONVON!D39</f>
        <v>0</v>
      </c>
      <c r="G51" s="247"/>
      <c r="H51" s="216">
        <f>NGUONVON!E24+NGUONVON!E38+NGUONVON!E39</f>
        <v>37847291509</v>
      </c>
    </row>
    <row r="52" spans="2:8" ht="30">
      <c r="B52" s="34" t="s">
        <v>257</v>
      </c>
      <c r="C52" s="216">
        <f>F52</f>
        <v>7058832927</v>
      </c>
      <c r="D52" s="216">
        <f>H52</f>
        <v>4355578206</v>
      </c>
      <c r="E52" s="250"/>
      <c r="F52" s="216">
        <f>NGUONVON!D15+NGUONVON!D23-'P.21-22'!E43</f>
        <v>7058832927</v>
      </c>
      <c r="G52" s="247"/>
      <c r="H52" s="216">
        <f>NGUONVON!E15+NGUONVON!E23-'P.21-22'!G43</f>
        <v>4355578206</v>
      </c>
    </row>
    <row r="53" spans="2:8" ht="17.25" customHeight="1">
      <c r="B53" s="34" t="s">
        <v>298</v>
      </c>
      <c r="C53" s="216">
        <f>F53</f>
        <v>0</v>
      </c>
      <c r="D53" s="216">
        <f>H53</f>
        <v>52017540</v>
      </c>
      <c r="E53" s="248"/>
      <c r="F53" s="216">
        <f>NGUONVON!D19</f>
        <v>0</v>
      </c>
      <c r="G53" s="247"/>
      <c r="H53" s="216">
        <f>NGUONVON!E19</f>
        <v>52017540</v>
      </c>
    </row>
    <row r="54" spans="2:8" ht="15.75" thickBot="1">
      <c r="B54" s="176" t="s">
        <v>112</v>
      </c>
      <c r="C54" s="515">
        <f t="shared" ref="C54:H54" si="0">SUM(C51:C53)</f>
        <v>7058832927</v>
      </c>
      <c r="D54" s="515">
        <f t="shared" si="0"/>
        <v>42254887255</v>
      </c>
      <c r="E54" s="206"/>
      <c r="F54" s="515">
        <f t="shared" si="0"/>
        <v>7058832927</v>
      </c>
      <c r="G54" s="515">
        <f t="shared" si="0"/>
        <v>0</v>
      </c>
      <c r="H54" s="515">
        <f t="shared" si="0"/>
        <v>42254887255</v>
      </c>
    </row>
    <row r="55" spans="2:8" ht="15.75" customHeight="1">
      <c r="E55" s="56"/>
    </row>
    <row r="56" spans="2:8" ht="46.5" customHeight="1">
      <c r="B56" s="778" t="s">
        <v>258</v>
      </c>
      <c r="C56" s="778"/>
      <c r="D56" s="778"/>
      <c r="E56" s="778"/>
      <c r="F56" s="778"/>
      <c r="G56" s="778"/>
      <c r="H56" s="778"/>
    </row>
    <row r="57" spans="2:8" ht="6" customHeight="1">
      <c r="B57" s="19"/>
    </row>
    <row r="58" spans="2:8">
      <c r="B58" s="778" t="s">
        <v>259</v>
      </c>
      <c r="C58" s="778"/>
      <c r="D58" s="778"/>
      <c r="E58" s="778"/>
      <c r="F58" s="778"/>
      <c r="G58" s="778"/>
      <c r="H58" s="778"/>
    </row>
    <row r="59" spans="2:8" ht="6.75" customHeight="1">
      <c r="B59" s="19"/>
    </row>
    <row r="60" spans="2:8" ht="32.25" customHeight="1">
      <c r="B60" s="778" t="s">
        <v>260</v>
      </c>
      <c r="C60" s="778"/>
      <c r="D60" s="778"/>
      <c r="E60" s="778"/>
      <c r="F60" s="778"/>
      <c r="G60" s="778"/>
      <c r="H60" s="778"/>
    </row>
    <row r="61" spans="2:8" ht="7.5" hidden="1" customHeight="1">
      <c r="B61" s="19"/>
    </row>
    <row r="62" spans="2:8" ht="119.25" hidden="1" customHeight="1">
      <c r="B62" s="778" t="s">
        <v>399</v>
      </c>
      <c r="C62" s="778"/>
      <c r="D62" s="778"/>
      <c r="E62" s="778"/>
      <c r="F62" s="778"/>
      <c r="G62" s="778"/>
      <c r="H62" s="778"/>
    </row>
    <row r="63" spans="2:8" ht="6.75" customHeight="1">
      <c r="B63" s="19"/>
    </row>
    <row r="64" spans="2:8" ht="33" customHeight="1">
      <c r="B64" s="778" t="s">
        <v>261</v>
      </c>
      <c r="C64" s="778"/>
      <c r="D64" s="778"/>
      <c r="E64" s="778"/>
      <c r="F64" s="778"/>
      <c r="G64" s="778"/>
      <c r="H64" s="778"/>
    </row>
    <row r="66" spans="1:8" ht="16.5" customHeight="1">
      <c r="A66" s="111" t="s">
        <v>263</v>
      </c>
      <c r="B66" s="7" t="s">
        <v>264</v>
      </c>
    </row>
    <row r="67" spans="1:8" ht="8.25" customHeight="1">
      <c r="A67" s="111"/>
      <c r="B67" s="7"/>
    </row>
    <row r="68" spans="1:8" ht="30" customHeight="1">
      <c r="B68" s="771" t="s">
        <v>904</v>
      </c>
      <c r="C68" s="771"/>
      <c r="D68" s="771"/>
      <c r="E68" s="771"/>
      <c r="F68" s="771"/>
      <c r="G68" s="771"/>
      <c r="H68" s="771"/>
    </row>
    <row r="69" spans="1:8">
      <c r="B69" s="161"/>
    </row>
    <row r="70" spans="1:8" ht="17.25" customHeight="1">
      <c r="A70" s="111" t="s">
        <v>265</v>
      </c>
      <c r="B70" s="7" t="s">
        <v>266</v>
      </c>
    </row>
    <row r="71" spans="1:8" ht="10.5" customHeight="1">
      <c r="A71" s="111"/>
      <c r="B71" s="7"/>
    </row>
    <row r="72" spans="1:8" ht="61.5" customHeight="1">
      <c r="B72" s="778" t="s">
        <v>262</v>
      </c>
      <c r="C72" s="778"/>
      <c r="D72" s="778"/>
      <c r="E72" s="778"/>
      <c r="F72" s="778"/>
      <c r="G72" s="778"/>
      <c r="H72" s="778"/>
    </row>
    <row r="73" spans="1:8" ht="10.5" customHeight="1"/>
    <row r="74" spans="1:8" ht="15.75" customHeight="1">
      <c r="B74" s="7" t="s">
        <v>267</v>
      </c>
    </row>
    <row r="75" spans="1:8" ht="9" customHeight="1">
      <c r="B75" s="7"/>
    </row>
    <row r="76" spans="1:8" ht="30" customHeight="1">
      <c r="B76" s="778" t="s">
        <v>268</v>
      </c>
      <c r="C76" s="778"/>
      <c r="D76" s="778"/>
      <c r="E76" s="778"/>
      <c r="F76" s="778"/>
      <c r="G76" s="778"/>
      <c r="H76" s="778"/>
    </row>
    <row r="77" spans="1:8" ht="8.25" customHeight="1">
      <c r="B77" s="192"/>
      <c r="C77" s="192"/>
      <c r="D77" s="192"/>
      <c r="E77" s="192"/>
      <c r="F77" s="192"/>
      <c r="G77" s="192"/>
      <c r="H77" s="192"/>
    </row>
    <row r="78" spans="1:8" ht="45" customHeight="1">
      <c r="B78" s="778" t="s">
        <v>269</v>
      </c>
      <c r="C78" s="778"/>
      <c r="D78" s="778"/>
      <c r="E78" s="778"/>
      <c r="F78" s="778"/>
      <c r="G78" s="778"/>
      <c r="H78" s="778"/>
    </row>
    <row r="79" spans="1:8" ht="8.25" customHeight="1">
      <c r="B79" s="192"/>
      <c r="C79" s="192"/>
      <c r="D79" s="192"/>
      <c r="E79" s="192"/>
      <c r="F79" s="192"/>
      <c r="G79" s="192"/>
      <c r="H79" s="192"/>
    </row>
    <row r="80" spans="1:8">
      <c r="B80" s="7" t="s">
        <v>270</v>
      </c>
    </row>
    <row r="81" spans="1:8" ht="9.75" customHeight="1">
      <c r="B81" s="7"/>
    </row>
    <row r="82" spans="1:8" ht="30" customHeight="1">
      <c r="B82" s="778" t="s">
        <v>271</v>
      </c>
      <c r="C82" s="778"/>
      <c r="D82" s="778"/>
      <c r="E82" s="778"/>
      <c r="F82" s="778"/>
      <c r="G82" s="778"/>
      <c r="H82" s="778"/>
    </row>
    <row r="84" spans="1:8" ht="18.75" customHeight="1">
      <c r="A84" s="111" t="s">
        <v>275</v>
      </c>
      <c r="B84" s="7" t="s">
        <v>274</v>
      </c>
    </row>
    <row r="85" spans="1:8" ht="9.75" customHeight="1">
      <c r="A85" s="111"/>
      <c r="B85" s="7"/>
    </row>
    <row r="86" spans="1:8" ht="45" customHeight="1">
      <c r="B86" s="778" t="s">
        <v>272</v>
      </c>
      <c r="C86" s="778"/>
      <c r="D86" s="778"/>
      <c r="E86" s="778"/>
      <c r="F86" s="778"/>
      <c r="G86" s="778"/>
      <c r="H86" s="778"/>
    </row>
    <row r="87" spans="1:8" ht="10.5" customHeight="1">
      <c r="B87" s="192"/>
      <c r="C87" s="192"/>
      <c r="D87" s="192"/>
      <c r="E87" s="192"/>
      <c r="F87" s="192"/>
      <c r="G87" s="192"/>
      <c r="H87" s="192"/>
    </row>
    <row r="88" spans="1:8" ht="45" customHeight="1">
      <c r="B88" s="778" t="s">
        <v>905</v>
      </c>
      <c r="C88" s="778"/>
      <c r="D88" s="778"/>
      <c r="E88" s="778"/>
      <c r="F88" s="778"/>
      <c r="G88" s="778"/>
      <c r="H88" s="778"/>
    </row>
    <row r="89" spans="1:8" ht="15.75" customHeight="1">
      <c r="B89" s="192"/>
      <c r="C89" s="192"/>
      <c r="D89" s="192"/>
      <c r="E89" s="192"/>
      <c r="F89" s="192"/>
      <c r="G89" s="192"/>
      <c r="H89" s="192"/>
    </row>
    <row r="90" spans="1:8" ht="30" customHeight="1">
      <c r="B90" s="778" t="s">
        <v>273</v>
      </c>
      <c r="C90" s="778"/>
      <c r="D90" s="778"/>
      <c r="E90" s="778"/>
      <c r="F90" s="778"/>
      <c r="G90" s="778"/>
      <c r="H90" s="778"/>
    </row>
    <row r="91" spans="1:8">
      <c r="C91" s="10"/>
      <c r="D91" s="10" t="s">
        <v>276</v>
      </c>
      <c r="F91" s="10" t="s">
        <v>276</v>
      </c>
      <c r="G91" s="10"/>
      <c r="H91" s="61" t="s">
        <v>112</v>
      </c>
    </row>
    <row r="92" spans="1:8">
      <c r="C92" s="162"/>
      <c r="D92" s="162" t="s">
        <v>277</v>
      </c>
      <c r="F92" s="162" t="s">
        <v>278</v>
      </c>
      <c r="G92" s="162"/>
    </row>
    <row r="93" spans="1:8" ht="6" customHeight="1">
      <c r="C93" s="56"/>
      <c r="D93" s="163"/>
      <c r="E93" s="163"/>
      <c r="F93" s="163"/>
      <c r="G93" s="163"/>
      <c r="H93" s="163"/>
    </row>
    <row r="94" spans="1:8">
      <c r="B94" s="32" t="s">
        <v>279</v>
      </c>
      <c r="D94" s="241">
        <f>SUM(D95:D98)</f>
        <v>7058832927</v>
      </c>
      <c r="E94" s="177">
        <f>SUM(E95:E98)</f>
        <v>0</v>
      </c>
      <c r="F94" s="177">
        <f>SUM(F95:F98)</f>
        <v>0</v>
      </c>
      <c r="G94" s="177">
        <f>SUM(G95:G98)</f>
        <v>0</v>
      </c>
      <c r="H94" s="241">
        <f>SUM(H95:H98)</f>
        <v>7058832927</v>
      </c>
    </row>
    <row r="95" spans="1:8">
      <c r="B95" s="13" t="s">
        <v>256</v>
      </c>
      <c r="D95" s="216">
        <f>NGUONVON!D24</f>
        <v>0</v>
      </c>
      <c r="E95" s="174"/>
      <c r="F95" s="174">
        <f>NGUONVON!D30</f>
        <v>0</v>
      </c>
      <c r="G95" s="174"/>
      <c r="H95" s="216">
        <f t="shared" ref="H95:H103" si="1">SUM(D95:G95)</f>
        <v>0</v>
      </c>
    </row>
    <row r="96" spans="1:8">
      <c r="B96" s="13" t="s">
        <v>280</v>
      </c>
      <c r="D96" s="216">
        <f>NGUONVON!D15</f>
        <v>684157765</v>
      </c>
      <c r="E96" s="174"/>
      <c r="F96" s="174">
        <v>0</v>
      </c>
      <c r="G96" s="174"/>
      <c r="H96" s="216">
        <f t="shared" si="1"/>
        <v>684157765</v>
      </c>
    </row>
    <row r="97" spans="1:8">
      <c r="B97" s="13" t="s">
        <v>298</v>
      </c>
      <c r="D97" s="216">
        <f>NGUONVON!D19</f>
        <v>0</v>
      </c>
      <c r="E97" s="174"/>
      <c r="F97" s="174">
        <v>0</v>
      </c>
      <c r="G97" s="174"/>
      <c r="H97" s="216">
        <f t="shared" si="1"/>
        <v>0</v>
      </c>
    </row>
    <row r="98" spans="1:8">
      <c r="B98" s="13" t="s">
        <v>281</v>
      </c>
      <c r="D98" s="216">
        <f>NGUONVON!D23</f>
        <v>6374675162</v>
      </c>
      <c r="E98" s="174"/>
      <c r="F98" s="174">
        <v>0</v>
      </c>
      <c r="G98" s="174"/>
      <c r="H98" s="216">
        <f t="shared" si="1"/>
        <v>6374675162</v>
      </c>
    </row>
    <row r="99" spans="1:8">
      <c r="B99" s="32" t="s">
        <v>282</v>
      </c>
      <c r="D99" s="241">
        <f>SUM(D100:D103)</f>
        <v>42254887255</v>
      </c>
      <c r="E99" s="177">
        <f>SUM(E100:E103)</f>
        <v>0</v>
      </c>
      <c r="F99" s="177">
        <f>SUM(F100:F103)</f>
        <v>0</v>
      </c>
      <c r="G99" s="177"/>
      <c r="H99" s="241">
        <f t="shared" si="1"/>
        <v>42254887255</v>
      </c>
    </row>
    <row r="100" spans="1:8">
      <c r="B100" s="13" t="s">
        <v>256</v>
      </c>
      <c r="D100" s="216">
        <f>NGUONVON!E24</f>
        <v>37847291509</v>
      </c>
      <c r="E100" s="174"/>
      <c r="F100" s="174">
        <f>NGUONVON!E30</f>
        <v>0</v>
      </c>
      <c r="G100" s="174"/>
      <c r="H100" s="216">
        <f t="shared" si="1"/>
        <v>37847291509</v>
      </c>
    </row>
    <row r="101" spans="1:8">
      <c r="B101" s="13" t="s">
        <v>280</v>
      </c>
      <c r="D101" s="216">
        <f>NGUONVON!E15</f>
        <v>277081844</v>
      </c>
      <c r="E101" s="174"/>
      <c r="F101" s="174">
        <v>0</v>
      </c>
      <c r="G101" s="174"/>
      <c r="H101" s="216">
        <f t="shared" si="1"/>
        <v>277081844</v>
      </c>
    </row>
    <row r="102" spans="1:8">
      <c r="B102" s="13" t="s">
        <v>298</v>
      </c>
      <c r="D102" s="216">
        <f>NGUONVON!E19</f>
        <v>52017540</v>
      </c>
      <c r="E102" s="174"/>
      <c r="F102" s="174">
        <v>0</v>
      </c>
      <c r="G102" s="174"/>
      <c r="H102" s="216">
        <f t="shared" si="1"/>
        <v>52017540</v>
      </c>
    </row>
    <row r="103" spans="1:8">
      <c r="B103" s="13" t="s">
        <v>281</v>
      </c>
      <c r="D103" s="216">
        <f>NGUONVON!E23</f>
        <v>4078496362</v>
      </c>
      <c r="E103" s="174"/>
      <c r="F103" s="174">
        <v>0</v>
      </c>
      <c r="G103" s="174"/>
      <c r="H103" s="216">
        <f t="shared" si="1"/>
        <v>4078496362</v>
      </c>
    </row>
    <row r="104" spans="1:8" ht="6" customHeight="1">
      <c r="D104" s="180"/>
      <c r="E104" s="59"/>
      <c r="F104" s="59"/>
      <c r="G104" s="59"/>
      <c r="H104" s="59"/>
    </row>
    <row r="105" spans="1:8" ht="8.25" customHeight="1"/>
    <row r="106" spans="1:8" ht="30" customHeight="1">
      <c r="B106" s="778" t="s">
        <v>283</v>
      </c>
      <c r="C106" s="778"/>
      <c r="D106" s="778"/>
      <c r="E106" s="778"/>
      <c r="F106" s="778"/>
      <c r="G106" s="778"/>
      <c r="H106" s="778"/>
    </row>
    <row r="107" spans="1:8" ht="11.25" customHeight="1"/>
    <row r="108" spans="1:8">
      <c r="A108" s="111" t="s">
        <v>286</v>
      </c>
      <c r="B108" s="7" t="s">
        <v>287</v>
      </c>
    </row>
    <row r="109" spans="1:8" ht="45.75" customHeight="1">
      <c r="B109" s="778" t="s">
        <v>296</v>
      </c>
      <c r="C109" s="778"/>
      <c r="D109" s="778"/>
      <c r="E109" s="778"/>
      <c r="F109" s="778"/>
      <c r="G109" s="778"/>
      <c r="H109" s="778"/>
    </row>
    <row r="110" spans="1:8" ht="18" customHeight="1">
      <c r="B110" s="7" t="s">
        <v>284</v>
      </c>
    </row>
    <row r="111" spans="1:8" ht="33.75" customHeight="1">
      <c r="B111" s="779" t="s">
        <v>297</v>
      </c>
      <c r="C111" s="779"/>
      <c r="D111" s="779"/>
      <c r="E111" s="779"/>
      <c r="F111" s="779"/>
      <c r="G111" s="779"/>
      <c r="H111" s="779"/>
    </row>
    <row r="112" spans="1:8" ht="33" customHeight="1">
      <c r="B112" s="779" t="s">
        <v>285</v>
      </c>
      <c r="C112" s="779"/>
      <c r="D112" s="779"/>
      <c r="E112" s="779"/>
      <c r="F112" s="779"/>
      <c r="G112" s="779"/>
      <c r="H112" s="779"/>
    </row>
    <row r="113" spans="1:8" ht="18.75" customHeight="1">
      <c r="B113" s="7" t="s">
        <v>288</v>
      </c>
    </row>
    <row r="114" spans="1:8" ht="45" customHeight="1">
      <c r="B114" s="779" t="s">
        <v>289</v>
      </c>
      <c r="C114" s="779"/>
      <c r="D114" s="779"/>
      <c r="E114" s="779"/>
      <c r="F114" s="779"/>
      <c r="G114" s="779"/>
      <c r="H114" s="779"/>
    </row>
    <row r="115" spans="1:8" ht="33.75" customHeight="1">
      <c r="B115" s="779" t="s">
        <v>290</v>
      </c>
      <c r="C115" s="779"/>
      <c r="D115" s="779"/>
      <c r="E115" s="779"/>
      <c r="F115" s="779"/>
      <c r="G115" s="779"/>
      <c r="H115" s="779"/>
    </row>
    <row r="116" spans="1:8" ht="32.25" customHeight="1">
      <c r="B116" s="779" t="s">
        <v>291</v>
      </c>
      <c r="C116" s="779"/>
      <c r="D116" s="779"/>
      <c r="E116" s="779"/>
      <c r="F116" s="779"/>
      <c r="G116" s="779"/>
      <c r="H116" s="779"/>
    </row>
    <row r="117" spans="1:8" ht="18" customHeight="1">
      <c r="B117" s="7" t="s">
        <v>292</v>
      </c>
    </row>
    <row r="118" spans="1:8" ht="36.75" customHeight="1">
      <c r="B118" s="779" t="s">
        <v>293</v>
      </c>
      <c r="C118" s="779"/>
      <c r="D118" s="779"/>
      <c r="E118" s="779"/>
      <c r="F118" s="779"/>
      <c r="G118" s="779"/>
      <c r="H118" s="779"/>
    </row>
    <row r="119" spans="1:8" ht="36.75" customHeight="1">
      <c r="B119" s="778" t="s">
        <v>294</v>
      </c>
      <c r="C119" s="778"/>
      <c r="D119" s="778"/>
      <c r="E119" s="778"/>
      <c r="F119" s="778"/>
      <c r="G119" s="778"/>
      <c r="H119" s="778"/>
    </row>
    <row r="120" spans="1:8">
      <c r="B120" s="192"/>
      <c r="C120" s="192"/>
      <c r="D120" s="192"/>
      <c r="E120" s="192"/>
      <c r="F120" s="192"/>
      <c r="G120" s="192"/>
      <c r="H120" s="192"/>
    </row>
    <row r="121" spans="1:8">
      <c r="A121" s="117" t="s">
        <v>295</v>
      </c>
      <c r="B121" s="132" t="s">
        <v>165</v>
      </c>
      <c r="C121" s="7"/>
    </row>
    <row r="122" spans="1:8" ht="39" customHeight="1">
      <c r="A122" s="111"/>
      <c r="B122" s="779" t="s">
        <v>864</v>
      </c>
      <c r="C122" s="779"/>
      <c r="D122" s="779"/>
      <c r="E122" s="779"/>
      <c r="F122" s="779"/>
      <c r="G122" s="779"/>
      <c r="H122" s="779"/>
    </row>
    <row r="123" spans="1:8">
      <c r="A123" s="111"/>
      <c r="B123" s="373"/>
      <c r="C123" s="373"/>
      <c r="D123" s="373"/>
      <c r="E123" s="373"/>
      <c r="F123" s="373"/>
      <c r="G123" s="373"/>
      <c r="H123" s="373"/>
    </row>
    <row r="124" spans="1:8" ht="32.25" customHeight="1">
      <c r="A124" s="111"/>
      <c r="B124" s="784" t="s">
        <v>565</v>
      </c>
      <c r="C124" s="784"/>
      <c r="D124" s="784"/>
      <c r="E124" s="784"/>
      <c r="F124" s="784"/>
      <c r="G124" s="784"/>
      <c r="H124" s="784"/>
    </row>
    <row r="125" spans="1:8">
      <c r="A125" s="111"/>
      <c r="B125" s="132"/>
      <c r="C125" s="15"/>
      <c r="D125" s="121"/>
      <c r="E125" s="121"/>
      <c r="F125" s="121"/>
      <c r="G125" s="121"/>
      <c r="H125" s="121"/>
    </row>
    <row r="126" spans="1:8" ht="31.5" customHeight="1">
      <c r="A126" s="111"/>
      <c r="B126" s="417" t="s">
        <v>566</v>
      </c>
      <c r="C126" s="15"/>
      <c r="D126" s="418" t="s">
        <v>567</v>
      </c>
      <c r="E126" s="121"/>
      <c r="F126" s="418" t="s">
        <v>575</v>
      </c>
      <c r="G126" s="121"/>
      <c r="H126" s="418" t="s">
        <v>569</v>
      </c>
    </row>
    <row r="127" spans="1:8" ht="15" customHeight="1">
      <c r="A127" s="111"/>
      <c r="B127" s="423"/>
      <c r="C127" s="424"/>
      <c r="D127" s="422"/>
      <c r="E127" s="422"/>
      <c r="F127" s="419" t="s">
        <v>568</v>
      </c>
      <c r="G127" s="422"/>
      <c r="H127" s="422"/>
    </row>
    <row r="128" spans="1:8" ht="11.25" customHeight="1">
      <c r="A128" s="111"/>
      <c r="B128" s="132"/>
      <c r="C128" s="15"/>
      <c r="D128" s="121"/>
      <c r="E128" s="121"/>
      <c r="F128" s="121"/>
      <c r="G128" s="121"/>
      <c r="H128" s="121"/>
    </row>
    <row r="129" spans="1:8">
      <c r="A129" s="111"/>
      <c r="B129" s="420" t="s">
        <v>811</v>
      </c>
      <c r="C129" s="405"/>
      <c r="D129" s="216">
        <v>21300000000</v>
      </c>
      <c r="E129" s="486"/>
      <c r="F129" s="216">
        <f>TAISAN!E21</f>
        <v>21200000000</v>
      </c>
      <c r="G129" s="486"/>
      <c r="H129" s="216">
        <f>F129-D129</f>
        <v>-100000000</v>
      </c>
    </row>
    <row r="130" spans="1:8">
      <c r="A130" s="111"/>
      <c r="B130" s="420" t="s">
        <v>812</v>
      </c>
      <c r="C130" s="405"/>
      <c r="D130" s="216">
        <v>0</v>
      </c>
      <c r="E130" s="486"/>
      <c r="F130" s="216">
        <f>TAISAN!E28</f>
        <v>100000000</v>
      </c>
      <c r="G130" s="486"/>
      <c r="H130" s="216">
        <f t="shared" ref="H130:H139" si="2">F130-D130</f>
        <v>100000000</v>
      </c>
    </row>
    <row r="131" spans="1:8">
      <c r="A131" s="111"/>
      <c r="B131" s="420" t="s">
        <v>570</v>
      </c>
      <c r="C131" s="405"/>
      <c r="D131" s="216">
        <v>1403685495</v>
      </c>
      <c r="E131" s="486"/>
      <c r="F131" s="216">
        <f>TAISAN!E29</f>
        <v>2515626495</v>
      </c>
      <c r="G131" s="486"/>
      <c r="H131" s="216">
        <f t="shared" si="2"/>
        <v>1111941000</v>
      </c>
    </row>
    <row r="132" spans="1:8">
      <c r="A132" s="111"/>
      <c r="B132" s="487" t="s">
        <v>571</v>
      </c>
      <c r="C132" s="405"/>
      <c r="D132" s="216">
        <v>1111941000</v>
      </c>
      <c r="E132" s="486"/>
      <c r="F132" s="216">
        <f>TAISAN!E42</f>
        <v>0</v>
      </c>
      <c r="G132" s="486"/>
      <c r="H132" s="216">
        <f t="shared" si="2"/>
        <v>-1111941000</v>
      </c>
    </row>
    <row r="133" spans="1:8" ht="20.100000000000001" hidden="1" customHeight="1">
      <c r="A133" s="111"/>
      <c r="B133" s="487" t="s">
        <v>576</v>
      </c>
      <c r="C133" s="405"/>
      <c r="D133" s="216">
        <v>0</v>
      </c>
      <c r="E133" s="486"/>
      <c r="F133" s="216">
        <f>TAISAN!E77</f>
        <v>0</v>
      </c>
      <c r="G133" s="486"/>
      <c r="H133" s="216">
        <f t="shared" si="2"/>
        <v>0</v>
      </c>
    </row>
    <row r="134" spans="1:8">
      <c r="A134" s="111"/>
      <c r="B134" s="487" t="s">
        <v>573</v>
      </c>
      <c r="C134" s="405"/>
      <c r="D134" s="216">
        <v>0</v>
      </c>
      <c r="E134" s="486"/>
      <c r="F134" s="216">
        <f>TAISAN!E52</f>
        <v>25400000</v>
      </c>
      <c r="G134" s="486"/>
      <c r="H134" s="216">
        <f t="shared" si="2"/>
        <v>25400000</v>
      </c>
    </row>
    <row r="135" spans="1:8">
      <c r="A135" s="111"/>
      <c r="B135" s="487" t="s">
        <v>813</v>
      </c>
      <c r="C135" s="405"/>
      <c r="D135" s="216">
        <v>25400000</v>
      </c>
      <c r="E135" s="486"/>
      <c r="F135" s="216">
        <f>TAISAN!E85</f>
        <v>0</v>
      </c>
      <c r="G135" s="486"/>
      <c r="H135" s="216">
        <f t="shared" si="2"/>
        <v>-25400000</v>
      </c>
    </row>
    <row r="136" spans="1:8" ht="20.100000000000001" hidden="1" customHeight="1">
      <c r="A136" s="111"/>
      <c r="B136" s="485" t="s">
        <v>577</v>
      </c>
      <c r="C136" s="405"/>
      <c r="D136" s="216">
        <v>0</v>
      </c>
      <c r="E136" s="486"/>
      <c r="F136" s="216">
        <f>NGUONVON!E38</f>
        <v>0</v>
      </c>
      <c r="G136" s="486"/>
      <c r="H136" s="216">
        <f t="shared" si="2"/>
        <v>0</v>
      </c>
    </row>
    <row r="137" spans="1:8" ht="20.100000000000001" hidden="1" customHeight="1">
      <c r="A137" s="111"/>
      <c r="B137" s="488" t="s">
        <v>574</v>
      </c>
      <c r="C137" s="405"/>
      <c r="D137" s="216">
        <v>0</v>
      </c>
      <c r="E137" s="486"/>
      <c r="F137" s="216">
        <f>NGUONVON!E39</f>
        <v>0</v>
      </c>
      <c r="G137" s="486"/>
      <c r="H137" s="216">
        <f t="shared" si="2"/>
        <v>0</v>
      </c>
    </row>
    <row r="138" spans="1:8">
      <c r="A138" s="111"/>
      <c r="B138" s="487" t="s">
        <v>181</v>
      </c>
      <c r="C138" s="405"/>
      <c r="D138" s="216">
        <v>24818670211</v>
      </c>
      <c r="E138" s="486"/>
      <c r="F138" s="216">
        <f>NGUONVON!E57</f>
        <v>35213905585</v>
      </c>
      <c r="G138" s="486"/>
      <c r="H138" s="216">
        <f t="shared" si="2"/>
        <v>10395235374</v>
      </c>
    </row>
    <row r="139" spans="1:8">
      <c r="A139" s="111"/>
      <c r="B139" s="487" t="s">
        <v>182</v>
      </c>
      <c r="C139" s="405"/>
      <c r="D139" s="216">
        <v>10395235374</v>
      </c>
      <c r="E139" s="486"/>
      <c r="F139" s="216">
        <v>0</v>
      </c>
      <c r="G139" s="486"/>
      <c r="H139" s="216">
        <f t="shared" si="2"/>
        <v>-10395235374</v>
      </c>
    </row>
    <row r="140" spans="1:8" ht="12" customHeight="1">
      <c r="A140" s="111"/>
      <c r="B140" s="487"/>
      <c r="C140" s="405"/>
      <c r="D140" s="216"/>
      <c r="E140" s="486"/>
      <c r="F140" s="216"/>
      <c r="G140" s="486"/>
      <c r="H140" s="216"/>
    </row>
    <row r="141" spans="1:8" ht="29.25" customHeight="1">
      <c r="A141" s="111"/>
      <c r="B141" s="784" t="s">
        <v>876</v>
      </c>
      <c r="C141" s="784"/>
      <c r="D141" s="784"/>
      <c r="E141" s="784"/>
      <c r="F141" s="784"/>
      <c r="G141" s="784"/>
      <c r="H141" s="784"/>
    </row>
    <row r="142" spans="1:8">
      <c r="A142" s="111"/>
      <c r="B142" s="536" t="s">
        <v>0</v>
      </c>
      <c r="C142" s="405"/>
      <c r="D142" s="547" t="str">
        <f>KQKD!E9</f>
        <v xml:space="preserve"> Năm trước </v>
      </c>
      <c r="E142" s="486"/>
      <c r="F142" s="547" t="str">
        <f>KQKD!E9</f>
        <v xml:space="preserve"> Năm trước </v>
      </c>
      <c r="G142" s="486"/>
      <c r="H142" s="548" t="s">
        <v>569</v>
      </c>
    </row>
    <row r="143" spans="1:8">
      <c r="A143" s="111"/>
      <c r="B143" s="423"/>
      <c r="C143" s="424"/>
      <c r="D143" s="518"/>
      <c r="E143" s="422"/>
      <c r="F143" s="419" t="s">
        <v>841</v>
      </c>
      <c r="G143" s="422"/>
      <c r="H143" s="422"/>
    </row>
    <row r="144" spans="1:8" ht="12.75" customHeight="1">
      <c r="A144" s="111"/>
      <c r="B144" s="132"/>
      <c r="C144" s="15"/>
      <c r="D144" s="121"/>
      <c r="E144" s="121"/>
      <c r="F144" s="121"/>
      <c r="G144" s="121"/>
      <c r="H144" s="121"/>
    </row>
    <row r="145" spans="1:8">
      <c r="A145" s="111"/>
      <c r="B145" s="420" t="s">
        <v>875</v>
      </c>
      <c r="C145" s="405"/>
      <c r="D145" s="237">
        <v>225771088368</v>
      </c>
      <c r="E145" s="486"/>
      <c r="F145" s="216">
        <f>KQKD!E15</f>
        <v>238488239080</v>
      </c>
      <c r="G145" s="486"/>
      <c r="H145" s="216">
        <f>F145-D145</f>
        <v>12717150712</v>
      </c>
    </row>
    <row r="146" spans="1:8" ht="20.100000000000001" hidden="1" customHeight="1">
      <c r="A146" s="111"/>
      <c r="B146" s="420" t="s">
        <v>872</v>
      </c>
      <c r="C146" s="580" t="s">
        <v>873</v>
      </c>
      <c r="D146" s="581"/>
      <c r="E146" s="580"/>
      <c r="F146" s="582"/>
      <c r="G146" s="580"/>
      <c r="H146" s="583">
        <v>12717150712</v>
      </c>
    </row>
    <row r="147" spans="1:8" ht="20.100000000000001" hidden="1" customHeight="1">
      <c r="A147" s="111"/>
      <c r="B147" s="420"/>
      <c r="C147" s="584" t="s">
        <v>874</v>
      </c>
      <c r="D147" s="581"/>
      <c r="E147" s="580"/>
      <c r="F147" s="582"/>
      <c r="G147" s="580"/>
      <c r="H147" s="583" t="e">
        <f>#REF!</f>
        <v>#REF!</v>
      </c>
    </row>
    <row r="148" spans="1:8">
      <c r="A148" s="111"/>
      <c r="B148" s="420" t="s">
        <v>822</v>
      </c>
      <c r="C148" s="405"/>
      <c r="D148" s="237">
        <v>17792063737</v>
      </c>
      <c r="E148" s="486"/>
      <c r="F148" s="216">
        <f>KQKD!E20</f>
        <v>5074913025</v>
      </c>
      <c r="G148" s="486"/>
      <c r="H148" s="216">
        <f>F148-D148</f>
        <v>-12717150712</v>
      </c>
    </row>
    <row r="149" spans="1:8" ht="9.75" hidden="1" customHeight="1">
      <c r="A149" s="111"/>
      <c r="B149" s="421"/>
      <c r="C149" s="15"/>
      <c r="D149" s="121"/>
      <c r="E149" s="121"/>
      <c r="F149" s="121"/>
      <c r="G149" s="121"/>
      <c r="H149" s="121"/>
    </row>
    <row r="150" spans="1:8" ht="15" hidden="1" customHeight="1">
      <c r="A150" s="111"/>
      <c r="B150" s="585" t="s">
        <v>866</v>
      </c>
      <c r="C150" s="586"/>
      <c r="D150" s="587"/>
      <c r="E150" s="587"/>
      <c r="F150" s="587"/>
      <c r="G150" s="587"/>
      <c r="H150" s="587"/>
    </row>
    <row r="151" spans="1:8" ht="9.75" hidden="1" customHeight="1">
      <c r="A151" s="111"/>
      <c r="B151" s="421"/>
      <c r="C151" s="15"/>
      <c r="D151" s="121"/>
      <c r="E151" s="121"/>
      <c r="F151" s="121"/>
      <c r="G151" s="121"/>
      <c r="H151" s="121"/>
    </row>
    <row r="152" spans="1:8" ht="30.75" hidden="1" customHeight="1">
      <c r="A152" s="111"/>
      <c r="B152" s="417" t="s">
        <v>566</v>
      </c>
      <c r="C152" s="15"/>
      <c r="D152" s="418" t="s">
        <v>867</v>
      </c>
      <c r="E152" s="564"/>
      <c r="F152" s="418" t="s">
        <v>868</v>
      </c>
      <c r="G152" s="565"/>
      <c r="H152" s="418" t="s">
        <v>569</v>
      </c>
    </row>
    <row r="153" spans="1:8" ht="15" hidden="1" customHeight="1">
      <c r="A153" s="111"/>
      <c r="B153" s="566"/>
      <c r="C153" s="424"/>
      <c r="D153" s="422"/>
      <c r="E153" s="422"/>
      <c r="F153" s="419" t="s">
        <v>869</v>
      </c>
      <c r="G153" s="422"/>
      <c r="H153" s="422"/>
    </row>
    <row r="154" spans="1:8" ht="15" hidden="1" customHeight="1">
      <c r="A154" s="111"/>
      <c r="B154" s="421"/>
      <c r="C154" s="15"/>
      <c r="D154" s="121"/>
      <c r="E154" s="121"/>
      <c r="F154" s="121"/>
      <c r="G154" s="121"/>
      <c r="H154" s="121"/>
    </row>
    <row r="155" spans="1:8" ht="15" hidden="1" customHeight="1">
      <c r="A155" s="111"/>
      <c r="B155" s="563" t="s">
        <v>871</v>
      </c>
      <c r="C155" s="15"/>
      <c r="D155" s="216">
        <v>1865869548</v>
      </c>
      <c r="E155" s="121"/>
      <c r="F155" s="216">
        <f>NGUONVON!E17</f>
        <v>1865869548</v>
      </c>
      <c r="G155" s="121"/>
      <c r="H155" s="216">
        <f>F155-D155</f>
        <v>0</v>
      </c>
    </row>
    <row r="156" spans="1:8" ht="15" hidden="1" customHeight="1">
      <c r="A156" s="111"/>
      <c r="B156" s="563" t="s">
        <v>128</v>
      </c>
      <c r="C156" s="15"/>
      <c r="D156" s="121"/>
      <c r="E156" s="121"/>
      <c r="F156" s="574"/>
      <c r="G156" s="121"/>
      <c r="H156" s="216"/>
    </row>
    <row r="157" spans="1:8" ht="15" hidden="1" customHeight="1">
      <c r="A157" s="111"/>
      <c r="B157" s="588" t="s">
        <v>468</v>
      </c>
      <c r="C157" s="15"/>
      <c r="D157" s="216">
        <v>6895533822</v>
      </c>
      <c r="E157" s="121"/>
      <c r="F157" s="216">
        <f>NGUONVON!E61</f>
        <v>6895533822</v>
      </c>
      <c r="G157" s="121"/>
      <c r="H157" s="216">
        <f>F157-D157</f>
        <v>0</v>
      </c>
    </row>
    <row r="158" spans="1:8" ht="15" hidden="1" customHeight="1">
      <c r="A158" s="111"/>
      <c r="B158" s="421" t="s">
        <v>470</v>
      </c>
      <c r="C158" s="15"/>
      <c r="D158" s="121"/>
      <c r="E158" s="121"/>
      <c r="F158" s="574">
        <f>NGUONVON!E62</f>
        <v>0</v>
      </c>
      <c r="G158" s="121"/>
      <c r="H158" s="121"/>
    </row>
    <row r="159" spans="1:8">
      <c r="A159" s="111"/>
      <c r="B159" s="421"/>
      <c r="C159" s="15"/>
      <c r="D159" s="121"/>
      <c r="E159" s="121"/>
      <c r="F159" s="121"/>
      <c r="G159" s="121"/>
      <c r="H159" s="121"/>
    </row>
    <row r="160" spans="1:8" ht="18" hidden="1" customHeight="1">
      <c r="A160" s="111"/>
      <c r="B160" s="562" t="s">
        <v>870</v>
      </c>
      <c r="C160" s="48"/>
      <c r="D160" s="573" t="str">
        <f>D142</f>
        <v xml:space="preserve"> Năm trước </v>
      </c>
      <c r="E160" s="568"/>
      <c r="F160" s="573" t="str">
        <f>F142</f>
        <v xml:space="preserve"> Năm trước </v>
      </c>
      <c r="G160" s="569"/>
      <c r="H160" s="569"/>
    </row>
    <row r="161" spans="1:8" ht="15" hidden="1" customHeight="1">
      <c r="A161" s="111"/>
      <c r="B161" s="570"/>
      <c r="C161" s="424"/>
      <c r="D161" s="571"/>
      <c r="E161" s="572"/>
      <c r="F161" s="419" t="s">
        <v>869</v>
      </c>
      <c r="G161" s="422"/>
      <c r="H161" s="422"/>
    </row>
    <row r="162" spans="1:8" ht="18.75" hidden="1" customHeight="1">
      <c r="A162" s="111"/>
      <c r="B162" s="563" t="s">
        <v>212</v>
      </c>
      <c r="C162" s="15"/>
      <c r="D162" s="216"/>
      <c r="E162" s="216"/>
      <c r="F162" s="216"/>
      <c r="G162" s="121"/>
      <c r="H162" s="216">
        <f>F162-D162</f>
        <v>0</v>
      </c>
    </row>
    <row r="163" spans="1:8" ht="15" hidden="1" customHeight="1">
      <c r="A163" s="111"/>
      <c r="B163" s="421"/>
      <c r="C163" s="15"/>
      <c r="D163" s="216"/>
      <c r="E163" s="216"/>
      <c r="F163" s="216"/>
      <c r="G163" s="121"/>
      <c r="H163" s="121"/>
    </row>
    <row r="164" spans="1:8" ht="15" hidden="1" customHeight="1">
      <c r="A164" s="111"/>
      <c r="B164" s="421"/>
      <c r="C164" s="15"/>
      <c r="D164" s="121"/>
      <c r="E164" s="121"/>
      <c r="F164" s="121"/>
      <c r="G164" s="121"/>
      <c r="H164" s="121"/>
    </row>
    <row r="165" spans="1:8" ht="17.25" customHeight="1">
      <c r="A165" s="111" t="s">
        <v>311</v>
      </c>
      <c r="B165" s="425" t="s">
        <v>572</v>
      </c>
      <c r="C165" s="15"/>
      <c r="D165" s="121"/>
      <c r="E165" s="121"/>
      <c r="F165" s="121"/>
      <c r="G165" s="121"/>
      <c r="H165" s="121"/>
    </row>
    <row r="166" spans="1:8" ht="11.25" customHeight="1">
      <c r="A166" s="111"/>
      <c r="B166" s="425"/>
      <c r="C166" s="15"/>
      <c r="D166" s="121"/>
      <c r="E166" s="121"/>
      <c r="F166" s="121"/>
      <c r="G166" s="121"/>
      <c r="H166" s="121"/>
    </row>
    <row r="167" spans="1:8" ht="46.5" customHeight="1">
      <c r="A167" s="111"/>
      <c r="B167" s="785" t="s">
        <v>906</v>
      </c>
      <c r="C167" s="785"/>
      <c r="D167" s="785"/>
      <c r="E167" s="785"/>
      <c r="F167" s="785"/>
      <c r="G167" s="785"/>
      <c r="H167" s="785"/>
    </row>
    <row r="168" spans="1:8" ht="15" customHeight="1">
      <c r="A168" s="111"/>
      <c r="B168" s="425"/>
      <c r="C168" s="15"/>
      <c r="D168" s="121"/>
      <c r="E168" s="121"/>
      <c r="F168" s="121"/>
      <c r="G168" s="121"/>
      <c r="H168" s="121"/>
    </row>
    <row r="169" spans="1:8" ht="15" customHeight="1">
      <c r="A169" s="111"/>
      <c r="B169" s="747"/>
      <c r="C169" s="747"/>
      <c r="D169" s="747"/>
      <c r="E169" s="747"/>
      <c r="F169" s="747"/>
      <c r="G169" s="747"/>
      <c r="H169" s="747"/>
    </row>
    <row r="170" spans="1:8" ht="15" customHeight="1">
      <c r="A170" s="111"/>
      <c r="B170" s="780"/>
      <c r="C170" s="12"/>
      <c r="D170" s="782"/>
      <c r="E170" s="782"/>
      <c r="F170" s="782"/>
      <c r="G170" s="12"/>
      <c r="H170" s="782"/>
    </row>
    <row r="171" spans="1:8" ht="15" customHeight="1">
      <c r="A171" s="111"/>
      <c r="B171" s="780"/>
      <c r="C171" s="12"/>
      <c r="D171" s="782"/>
      <c r="E171" s="782"/>
      <c r="F171" s="782"/>
      <c r="G171" s="12"/>
      <c r="H171" s="782"/>
    </row>
    <row r="172" spans="1:8" ht="15" customHeight="1">
      <c r="A172" s="111"/>
      <c r="B172" s="780"/>
      <c r="C172" s="12"/>
      <c r="D172" s="782"/>
      <c r="E172" s="782"/>
      <c r="F172" s="782"/>
      <c r="G172" s="12"/>
      <c r="H172" s="782"/>
    </row>
    <row r="173" spans="1:8" ht="15" customHeight="1">
      <c r="A173" s="111"/>
      <c r="B173" s="781"/>
      <c r="C173" s="131"/>
      <c r="D173" s="782"/>
      <c r="E173" s="783"/>
      <c r="F173" s="782"/>
      <c r="G173" s="12"/>
      <c r="H173" s="783"/>
    </row>
    <row r="174" spans="1:8" ht="15" customHeight="1">
      <c r="A174" s="111"/>
      <c r="B174" s="748"/>
      <c r="C174" s="748"/>
      <c r="D174" s="748"/>
      <c r="E174" s="748"/>
      <c r="F174" s="748"/>
      <c r="G174" s="748"/>
      <c r="H174" s="748"/>
    </row>
    <row r="175" spans="1:8" ht="9" customHeight="1">
      <c r="A175" s="111"/>
      <c r="B175" s="44"/>
      <c r="C175" s="44"/>
      <c r="D175" s="44"/>
      <c r="E175" s="44"/>
      <c r="F175" s="44"/>
      <c r="G175" s="44"/>
      <c r="H175" s="44"/>
    </row>
    <row r="176" spans="1:8" ht="15" customHeight="1">
      <c r="A176" s="111"/>
      <c r="B176" s="52">
        <f>KQKD!A45</f>
        <v>0</v>
      </c>
    </row>
  </sheetData>
  <mergeCells count="37">
    <mergeCell ref="B36:F36"/>
    <mergeCell ref="B30:H30"/>
    <mergeCell ref="B119:H119"/>
    <mergeCell ref="C40:D40"/>
    <mergeCell ref="F40:H40"/>
    <mergeCell ref="B116:H116"/>
    <mergeCell ref="B72:H72"/>
    <mergeCell ref="B90:H90"/>
    <mergeCell ref="B106:H106"/>
    <mergeCell ref="B82:H82"/>
    <mergeCell ref="B86:H86"/>
    <mergeCell ref="B88:H88"/>
    <mergeCell ref="B76:H76"/>
    <mergeCell ref="B78:H78"/>
    <mergeCell ref="B111:H111"/>
    <mergeCell ref="B56:H56"/>
    <mergeCell ref="B174:H174"/>
    <mergeCell ref="B122:H122"/>
    <mergeCell ref="B169:H169"/>
    <mergeCell ref="B112:H112"/>
    <mergeCell ref="B114:H114"/>
    <mergeCell ref="B115:H115"/>
    <mergeCell ref="B170:B173"/>
    <mergeCell ref="E170:E173"/>
    <mergeCell ref="F170:F173"/>
    <mergeCell ref="D170:D173"/>
    <mergeCell ref="H170:H173"/>
    <mergeCell ref="B124:H124"/>
    <mergeCell ref="B167:H167"/>
    <mergeCell ref="B118:H118"/>
    <mergeCell ref="B141:H141"/>
    <mergeCell ref="B58:H58"/>
    <mergeCell ref="B68:H68"/>
    <mergeCell ref="B109:H109"/>
    <mergeCell ref="B64:H64"/>
    <mergeCell ref="B60:H60"/>
    <mergeCell ref="B62:H62"/>
  </mergeCells>
  <pageMargins left="0.46" right="0.22" top="0.43307086614173201" bottom="0.41" header="0.15748031496063" footer="0.19"/>
  <pageSetup paperSize="9" scale="98" firstPageNumber="27" orientation="portrait" useFirstPageNumber="1" r:id="rId1"/>
  <headerFooter>
    <oddFooter>&amp;C&amp;"Times New Roman,Regular"&amp;11&amp;P</oddFooter>
  </headerFooter>
  <rowBreaks count="3" manualBreakCount="3">
    <brk id="54" max="7" man="1"/>
    <brk id="88" max="7" man="1"/>
    <brk id="122"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93"/>
  <sheetViews>
    <sheetView topLeftCell="E61" workbookViewId="0">
      <selection activeCell="M75" sqref="M75"/>
    </sheetView>
  </sheetViews>
  <sheetFormatPr defaultRowHeight="15.75"/>
  <cols>
    <col min="3" max="3" width="11.125" customWidth="1"/>
    <col min="4" max="4" width="36.75" customWidth="1"/>
    <col min="5" max="5" width="17.375" customWidth="1"/>
    <col min="6" max="6" width="18.125" customWidth="1"/>
    <col min="7" max="7" width="17.375" customWidth="1"/>
    <col min="9" max="9" width="9.875" customWidth="1"/>
    <col min="10" max="10" width="16.375" bestFit="1" customWidth="1"/>
    <col min="11" max="11" width="14.875" bestFit="1" customWidth="1"/>
  </cols>
  <sheetData>
    <row r="3" spans="1:11">
      <c r="C3" s="426"/>
      <c r="D3" s="427" t="s">
        <v>597</v>
      </c>
      <c r="E3" s="426"/>
      <c r="F3" s="426"/>
    </row>
    <row r="4" spans="1:11">
      <c r="C4" s="426"/>
      <c r="D4" s="426"/>
      <c r="E4" s="428" t="s">
        <v>598</v>
      </c>
      <c r="F4" s="426"/>
    </row>
    <row r="5" spans="1:11">
      <c r="C5" s="426"/>
      <c r="D5" s="426"/>
      <c r="E5" s="427" t="s">
        <v>713</v>
      </c>
      <c r="F5" s="426"/>
    </row>
    <row r="6" spans="1:11">
      <c r="C6" s="426"/>
      <c r="D6" s="426"/>
      <c r="E6" s="427" t="s">
        <v>599</v>
      </c>
      <c r="F6" s="426"/>
    </row>
    <row r="7" spans="1:11">
      <c r="C7" s="426"/>
      <c r="D7" s="426"/>
      <c r="E7" s="426"/>
      <c r="F7" s="426"/>
    </row>
    <row r="8" spans="1:11">
      <c r="A8" s="429" t="s">
        <v>600</v>
      </c>
      <c r="C8" s="426"/>
      <c r="D8" s="426"/>
      <c r="E8" s="427"/>
      <c r="F8" s="426">
        <f>TAISAN!E15</f>
        <v>2473952860</v>
      </c>
    </row>
    <row r="9" spans="1:11">
      <c r="C9" s="430" t="s">
        <v>601</v>
      </c>
      <c r="D9" s="430" t="s">
        <v>602</v>
      </c>
      <c r="E9" s="430" t="s">
        <v>603</v>
      </c>
      <c r="F9" s="430" t="s">
        <v>604</v>
      </c>
      <c r="G9" s="431" t="s">
        <v>334</v>
      </c>
    </row>
    <row r="10" spans="1:11">
      <c r="C10" s="432" t="s">
        <v>579</v>
      </c>
      <c r="D10" s="432" t="s">
        <v>605</v>
      </c>
      <c r="E10" s="433">
        <v>650000000</v>
      </c>
      <c r="F10" s="433">
        <v>400000000</v>
      </c>
      <c r="G10" t="str">
        <f>LEFT(C10,4)</f>
        <v>1131</v>
      </c>
      <c r="I10" s="435"/>
      <c r="J10" s="437" t="s">
        <v>716</v>
      </c>
      <c r="K10" s="436"/>
    </row>
    <row r="11" spans="1:11">
      <c r="C11" s="432" t="s">
        <v>606</v>
      </c>
      <c r="D11" s="432" t="s">
        <v>607</v>
      </c>
      <c r="E11" s="433">
        <v>2919299064</v>
      </c>
      <c r="F11" s="433">
        <v>0</v>
      </c>
      <c r="G11" t="str">
        <f t="shared" ref="G11:G74" si="0">LEFT(C11,4)</f>
        <v>1311</v>
      </c>
      <c r="I11" s="437" t="s">
        <v>334</v>
      </c>
      <c r="J11" s="435" t="s">
        <v>715</v>
      </c>
      <c r="K11" s="440" t="s">
        <v>717</v>
      </c>
    </row>
    <row r="12" spans="1:11">
      <c r="C12" s="432" t="s">
        <v>608</v>
      </c>
      <c r="D12" s="432" t="s">
        <v>609</v>
      </c>
      <c r="E12" s="433">
        <v>0</v>
      </c>
      <c r="F12" s="433">
        <v>44099688</v>
      </c>
      <c r="G12" t="str">
        <f t="shared" si="0"/>
        <v>1331</v>
      </c>
      <c r="I12" s="435" t="s">
        <v>579</v>
      </c>
      <c r="J12" s="441">
        <v>449414689223</v>
      </c>
      <c r="K12" s="442">
        <v>410914689223</v>
      </c>
    </row>
    <row r="13" spans="1:11">
      <c r="C13" s="432" t="s">
        <v>337</v>
      </c>
      <c r="D13" s="432" t="s">
        <v>102</v>
      </c>
      <c r="E13" s="433">
        <v>28000000</v>
      </c>
      <c r="F13" s="433">
        <v>0</v>
      </c>
      <c r="G13" t="str">
        <f t="shared" si="0"/>
        <v>1388</v>
      </c>
      <c r="I13" s="438" t="s">
        <v>346</v>
      </c>
      <c r="J13" s="443">
        <v>0</v>
      </c>
      <c r="K13" s="444">
        <v>45633589092</v>
      </c>
    </row>
    <row r="14" spans="1:11">
      <c r="C14" s="432" t="s">
        <v>581</v>
      </c>
      <c r="D14" s="432" t="s">
        <v>610</v>
      </c>
      <c r="E14" s="433">
        <v>146713830</v>
      </c>
      <c r="F14" s="433">
        <v>826562085</v>
      </c>
      <c r="G14" t="str">
        <f t="shared" si="0"/>
        <v>1411</v>
      </c>
      <c r="I14" s="438" t="s">
        <v>335</v>
      </c>
      <c r="J14" s="443">
        <v>195000000000</v>
      </c>
      <c r="K14" s="444">
        <v>155000000000</v>
      </c>
    </row>
    <row r="15" spans="1:11">
      <c r="C15" s="432" t="s">
        <v>611</v>
      </c>
      <c r="D15" s="432" t="s">
        <v>612</v>
      </c>
      <c r="E15" s="433">
        <v>0</v>
      </c>
      <c r="F15" s="433">
        <v>154933600</v>
      </c>
      <c r="G15" t="str">
        <f t="shared" si="0"/>
        <v>3311</v>
      </c>
      <c r="I15" s="438" t="s">
        <v>336</v>
      </c>
      <c r="J15" s="443">
        <v>739364603932</v>
      </c>
      <c r="K15" s="444">
        <v>56193701</v>
      </c>
    </row>
    <row r="16" spans="1:11">
      <c r="C16" s="432" t="s">
        <v>613</v>
      </c>
      <c r="D16" s="432" t="s">
        <v>614</v>
      </c>
      <c r="E16" s="433">
        <v>12141000</v>
      </c>
      <c r="F16" s="433">
        <v>0</v>
      </c>
      <c r="G16" t="str">
        <f t="shared" si="0"/>
        <v>3335</v>
      </c>
      <c r="I16" s="438" t="s">
        <v>580</v>
      </c>
      <c r="J16" s="443">
        <v>18283023303</v>
      </c>
      <c r="K16" s="444">
        <v>0</v>
      </c>
    </row>
    <row r="17" spans="3:11">
      <c r="C17" s="432" t="s">
        <v>615</v>
      </c>
      <c r="D17" s="432" t="s">
        <v>616</v>
      </c>
      <c r="E17" s="433">
        <v>250000</v>
      </c>
      <c r="F17" s="433">
        <v>0</v>
      </c>
      <c r="G17" t="str">
        <f t="shared" si="0"/>
        <v>3335</v>
      </c>
      <c r="I17" s="438" t="s">
        <v>347</v>
      </c>
      <c r="J17" s="443">
        <v>0</v>
      </c>
      <c r="K17" s="444">
        <v>2364189493</v>
      </c>
    </row>
    <row r="18" spans="3:11">
      <c r="C18" s="432" t="s">
        <v>617</v>
      </c>
      <c r="D18" s="432" t="s">
        <v>618</v>
      </c>
      <c r="E18" s="433">
        <v>31968</v>
      </c>
      <c r="F18" s="433">
        <v>0</v>
      </c>
      <c r="G18" t="str">
        <f t="shared" si="0"/>
        <v>3335</v>
      </c>
      <c r="I18" s="438" t="s">
        <v>337</v>
      </c>
      <c r="J18" s="443">
        <v>16746565137</v>
      </c>
      <c r="K18" s="444">
        <v>21712655</v>
      </c>
    </row>
    <row r="19" spans="3:11">
      <c r="C19" s="432" t="s">
        <v>619</v>
      </c>
      <c r="D19" s="432" t="s">
        <v>620</v>
      </c>
      <c r="E19" s="433">
        <v>0</v>
      </c>
      <c r="F19" s="433">
        <v>310600000</v>
      </c>
      <c r="G19" t="str">
        <f t="shared" si="0"/>
        <v>3341</v>
      </c>
      <c r="I19" s="438" t="s">
        <v>581</v>
      </c>
      <c r="J19" s="443">
        <v>146713830</v>
      </c>
      <c r="K19" s="444">
        <v>1341789660</v>
      </c>
    </row>
    <row r="20" spans="3:11">
      <c r="C20" s="432" t="s">
        <v>621</v>
      </c>
      <c r="D20" s="432" t="s">
        <v>622</v>
      </c>
      <c r="E20" s="433">
        <v>0</v>
      </c>
      <c r="F20" s="433">
        <v>22200000</v>
      </c>
      <c r="G20" t="str">
        <f t="shared" si="0"/>
        <v>3341</v>
      </c>
      <c r="I20" s="438" t="s">
        <v>582</v>
      </c>
      <c r="J20" s="443">
        <v>0</v>
      </c>
      <c r="K20" s="444">
        <v>1294280600</v>
      </c>
    </row>
    <row r="21" spans="3:11">
      <c r="C21" s="432" t="s">
        <v>623</v>
      </c>
      <c r="D21" s="432" t="s">
        <v>624</v>
      </c>
      <c r="E21" s="433">
        <v>0</v>
      </c>
      <c r="F21" s="433">
        <v>33639350</v>
      </c>
      <c r="G21" t="str">
        <f t="shared" si="0"/>
        <v>3388</v>
      </c>
      <c r="I21" s="438" t="s">
        <v>348</v>
      </c>
      <c r="J21" s="443">
        <v>0</v>
      </c>
      <c r="K21" s="444">
        <v>84816991097</v>
      </c>
    </row>
    <row r="22" spans="3:11">
      <c r="C22" s="432" t="s">
        <v>625</v>
      </c>
      <c r="D22" s="432" t="s">
        <v>626</v>
      </c>
      <c r="E22" s="433">
        <v>0</v>
      </c>
      <c r="F22" s="433">
        <v>40000000</v>
      </c>
      <c r="G22" t="str">
        <f t="shared" si="0"/>
        <v>3531</v>
      </c>
      <c r="I22" s="438" t="s">
        <v>349</v>
      </c>
      <c r="J22" s="443">
        <v>6136060</v>
      </c>
      <c r="K22" s="444">
        <v>550350297</v>
      </c>
    </row>
    <row r="23" spans="3:11">
      <c r="C23" s="432" t="s">
        <v>627</v>
      </c>
      <c r="D23" s="432" t="s">
        <v>628</v>
      </c>
      <c r="E23" s="433">
        <v>0</v>
      </c>
      <c r="F23" s="433">
        <v>28346870</v>
      </c>
      <c r="G23" t="str">
        <f t="shared" si="0"/>
        <v>6221</v>
      </c>
      <c r="I23" s="438" t="s">
        <v>583</v>
      </c>
      <c r="J23" s="443">
        <v>0</v>
      </c>
      <c r="K23" s="444">
        <v>13584846</v>
      </c>
    </row>
    <row r="24" spans="3:11">
      <c r="C24" s="432" t="s">
        <v>629</v>
      </c>
      <c r="D24" s="432" t="s">
        <v>630</v>
      </c>
      <c r="E24" s="433">
        <v>0</v>
      </c>
      <c r="F24" s="433">
        <v>5498727</v>
      </c>
      <c r="G24" t="str">
        <f t="shared" si="0"/>
        <v>6271</v>
      </c>
      <c r="I24" s="438" t="s">
        <v>350</v>
      </c>
      <c r="J24" s="443">
        <v>0</v>
      </c>
      <c r="K24" s="444">
        <v>1975873388</v>
      </c>
    </row>
    <row r="25" spans="3:11">
      <c r="C25" s="432" t="s">
        <v>631</v>
      </c>
      <c r="D25" s="432" t="s">
        <v>632</v>
      </c>
      <c r="E25" s="433">
        <v>0</v>
      </c>
      <c r="F25" s="433">
        <v>101165820</v>
      </c>
      <c r="G25" t="str">
        <f t="shared" si="0"/>
        <v>6277</v>
      </c>
      <c r="I25" s="438" t="s">
        <v>351</v>
      </c>
      <c r="J25" s="443">
        <v>0</v>
      </c>
      <c r="K25" s="444">
        <v>38375034199</v>
      </c>
    </row>
    <row r="26" spans="3:11">
      <c r="C26" s="432" t="s">
        <v>633</v>
      </c>
      <c r="D26" s="432" t="s">
        <v>634</v>
      </c>
      <c r="E26" s="433">
        <v>1395066</v>
      </c>
      <c r="F26" s="433">
        <v>2269091</v>
      </c>
      <c r="G26" t="str">
        <f t="shared" si="0"/>
        <v>6278</v>
      </c>
      <c r="I26" s="438" t="s">
        <v>352</v>
      </c>
      <c r="J26" s="443">
        <v>77516925</v>
      </c>
      <c r="K26" s="444">
        <v>367849314</v>
      </c>
    </row>
    <row r="27" spans="3:11">
      <c r="C27" s="432" t="s">
        <v>635</v>
      </c>
      <c r="D27" s="432" t="s">
        <v>636</v>
      </c>
      <c r="E27" s="433">
        <v>0</v>
      </c>
      <c r="F27" s="433">
        <v>12348000</v>
      </c>
      <c r="G27" t="str">
        <f t="shared" si="0"/>
        <v>6411</v>
      </c>
      <c r="I27" s="438" t="s">
        <v>353</v>
      </c>
      <c r="J27" s="443">
        <v>0</v>
      </c>
      <c r="K27" s="444">
        <v>1941059190</v>
      </c>
    </row>
    <row r="28" spans="3:11">
      <c r="C28" s="432" t="s">
        <v>637</v>
      </c>
      <c r="D28" s="432" t="s">
        <v>638</v>
      </c>
      <c r="E28" s="433">
        <v>0</v>
      </c>
      <c r="F28" s="433">
        <v>361291948</v>
      </c>
      <c r="G28" t="str">
        <f t="shared" si="0"/>
        <v>6417</v>
      </c>
      <c r="I28" s="438" t="s">
        <v>338</v>
      </c>
      <c r="J28" s="443">
        <v>12422968</v>
      </c>
      <c r="K28" s="444">
        <v>1881783863</v>
      </c>
    </row>
    <row r="29" spans="3:11">
      <c r="C29" s="432" t="s">
        <v>639</v>
      </c>
      <c r="D29" s="432" t="s">
        <v>634</v>
      </c>
      <c r="E29" s="433">
        <v>0</v>
      </c>
      <c r="F29" s="433">
        <v>32558091</v>
      </c>
      <c r="G29" t="str">
        <f t="shared" si="0"/>
        <v>6418</v>
      </c>
      <c r="I29" s="438" t="s">
        <v>584</v>
      </c>
      <c r="J29" s="443">
        <v>0</v>
      </c>
      <c r="K29" s="444">
        <v>21000529</v>
      </c>
    </row>
    <row r="30" spans="3:11">
      <c r="C30" s="432" t="s">
        <v>640</v>
      </c>
      <c r="D30" s="432" t="s">
        <v>641</v>
      </c>
      <c r="E30" s="433">
        <v>0</v>
      </c>
      <c r="F30" s="433">
        <v>60997863</v>
      </c>
      <c r="G30" t="str">
        <f t="shared" si="0"/>
        <v>6421</v>
      </c>
      <c r="I30" s="438" t="s">
        <v>354</v>
      </c>
      <c r="J30" s="443">
        <v>0</v>
      </c>
      <c r="K30" s="444">
        <v>363659424</v>
      </c>
    </row>
    <row r="31" spans="3:11">
      <c r="C31" s="432" t="s">
        <v>642</v>
      </c>
      <c r="D31" s="432" t="s">
        <v>638</v>
      </c>
      <c r="E31" s="433">
        <v>690000</v>
      </c>
      <c r="F31" s="433">
        <v>95560316</v>
      </c>
      <c r="G31" t="str">
        <f t="shared" si="0"/>
        <v>6427</v>
      </c>
      <c r="I31" s="438" t="s">
        <v>585</v>
      </c>
      <c r="J31" s="443">
        <v>0</v>
      </c>
      <c r="K31" s="444">
        <v>125789244</v>
      </c>
    </row>
    <row r="32" spans="3:11">
      <c r="C32" s="432" t="s">
        <v>643</v>
      </c>
      <c r="D32" s="432" t="s">
        <v>644</v>
      </c>
      <c r="E32" s="433">
        <v>0</v>
      </c>
      <c r="F32" s="433">
        <v>636364</v>
      </c>
      <c r="G32" t="str">
        <f t="shared" si="0"/>
        <v>6427</v>
      </c>
      <c r="I32" s="438" t="s">
        <v>355</v>
      </c>
      <c r="J32" s="443">
        <v>0</v>
      </c>
      <c r="K32" s="444">
        <v>9160191376</v>
      </c>
    </row>
    <row r="33" spans="3:11">
      <c r="C33" s="432" t="s">
        <v>645</v>
      </c>
      <c r="D33" s="432" t="s">
        <v>646</v>
      </c>
      <c r="E33" s="433">
        <v>6000000</v>
      </c>
      <c r="F33" s="433">
        <v>1388853570</v>
      </c>
      <c r="G33" t="str">
        <f t="shared" si="0"/>
        <v>6428</v>
      </c>
      <c r="I33" s="438" t="s">
        <v>586</v>
      </c>
      <c r="J33" s="443">
        <v>0</v>
      </c>
      <c r="K33" s="444">
        <v>7105972223</v>
      </c>
    </row>
    <row r="34" spans="3:11">
      <c r="C34" s="432" t="s">
        <v>579</v>
      </c>
      <c r="D34" s="432" t="s">
        <v>605</v>
      </c>
      <c r="E34" s="433">
        <v>448764689223</v>
      </c>
      <c r="F34" s="433">
        <v>410514689223</v>
      </c>
      <c r="G34" t="str">
        <f t="shared" si="0"/>
        <v>1131</v>
      </c>
      <c r="I34" s="438" t="s">
        <v>339</v>
      </c>
      <c r="J34" s="443">
        <v>943950</v>
      </c>
      <c r="K34" s="444">
        <v>4634007738</v>
      </c>
    </row>
    <row r="35" spans="3:11">
      <c r="C35" s="432" t="s">
        <v>346</v>
      </c>
      <c r="D35" s="432" t="s">
        <v>647</v>
      </c>
      <c r="E35" s="433">
        <v>0</v>
      </c>
      <c r="F35" s="433">
        <v>45633589092</v>
      </c>
      <c r="G35" t="str">
        <f t="shared" si="0"/>
        <v>1132</v>
      </c>
      <c r="I35" s="438" t="s">
        <v>340</v>
      </c>
      <c r="J35" s="443">
        <v>4749975</v>
      </c>
      <c r="K35" s="444">
        <v>795995090</v>
      </c>
    </row>
    <row r="36" spans="3:11">
      <c r="C36" s="432" t="s">
        <v>648</v>
      </c>
      <c r="D36" s="432" t="s">
        <v>649</v>
      </c>
      <c r="E36" s="433">
        <v>195000000000</v>
      </c>
      <c r="F36" s="433">
        <v>155000000000</v>
      </c>
      <c r="G36" t="str">
        <f t="shared" si="0"/>
        <v>1281</v>
      </c>
      <c r="I36" s="438" t="s">
        <v>587</v>
      </c>
      <c r="J36" s="443">
        <v>0</v>
      </c>
      <c r="K36" s="444">
        <v>353775595</v>
      </c>
    </row>
    <row r="37" spans="3:11">
      <c r="C37" s="432" t="s">
        <v>606</v>
      </c>
      <c r="D37" s="432" t="s">
        <v>607</v>
      </c>
      <c r="E37" s="433">
        <v>736445304868</v>
      </c>
      <c r="F37" s="433">
        <v>56193701</v>
      </c>
      <c r="G37" t="str">
        <f t="shared" si="0"/>
        <v>1311</v>
      </c>
      <c r="I37" s="438" t="s">
        <v>356</v>
      </c>
      <c r="J37" s="443">
        <v>0</v>
      </c>
      <c r="K37" s="444">
        <v>97439350</v>
      </c>
    </row>
    <row r="38" spans="3:11">
      <c r="C38" s="432" t="s">
        <v>650</v>
      </c>
      <c r="D38" s="432" t="s">
        <v>651</v>
      </c>
      <c r="E38" s="433">
        <v>18283023303</v>
      </c>
      <c r="F38" s="433">
        <v>0</v>
      </c>
      <c r="G38" t="str">
        <f t="shared" si="0"/>
        <v>1312</v>
      </c>
      <c r="I38" s="438" t="s">
        <v>588</v>
      </c>
      <c r="J38" s="443">
        <v>65647187783</v>
      </c>
      <c r="K38" s="444">
        <v>530604954966</v>
      </c>
    </row>
    <row r="39" spans="3:11">
      <c r="C39" s="432" t="s">
        <v>608</v>
      </c>
      <c r="D39" s="432" t="s">
        <v>609</v>
      </c>
      <c r="E39" s="433">
        <v>0</v>
      </c>
      <c r="F39" s="433">
        <v>2320089805</v>
      </c>
      <c r="G39" t="str">
        <f t="shared" si="0"/>
        <v>1331</v>
      </c>
      <c r="I39" s="438" t="s">
        <v>589</v>
      </c>
      <c r="J39" s="443">
        <v>0</v>
      </c>
      <c r="K39" s="444">
        <v>90000000000</v>
      </c>
    </row>
    <row r="40" spans="3:11">
      <c r="C40" s="432" t="s">
        <v>337</v>
      </c>
      <c r="D40" s="432" t="s">
        <v>102</v>
      </c>
      <c r="E40" s="433">
        <v>16718565137</v>
      </c>
      <c r="F40" s="433">
        <v>21712655</v>
      </c>
      <c r="G40" t="str">
        <f t="shared" si="0"/>
        <v>1388</v>
      </c>
      <c r="I40" s="438" t="s">
        <v>357</v>
      </c>
      <c r="J40" s="443">
        <v>0</v>
      </c>
      <c r="K40" s="444">
        <v>40000000</v>
      </c>
    </row>
    <row r="41" spans="3:11">
      <c r="C41" s="432" t="s">
        <v>581</v>
      </c>
      <c r="D41" s="432" t="s">
        <v>610</v>
      </c>
      <c r="E41" s="433">
        <v>0</v>
      </c>
      <c r="F41" s="433">
        <v>515227575</v>
      </c>
      <c r="G41" t="str">
        <f t="shared" si="0"/>
        <v>1411</v>
      </c>
      <c r="I41" s="438" t="s">
        <v>590</v>
      </c>
      <c r="J41" s="443">
        <v>15979177</v>
      </c>
      <c r="K41" s="444">
        <v>0</v>
      </c>
    </row>
    <row r="42" spans="3:11">
      <c r="C42" s="432" t="s">
        <v>652</v>
      </c>
      <c r="D42" s="432" t="s">
        <v>653</v>
      </c>
      <c r="E42" s="433">
        <v>0</v>
      </c>
      <c r="F42" s="433">
        <v>1294280600</v>
      </c>
      <c r="G42" t="str">
        <f t="shared" si="0"/>
        <v>2421</v>
      </c>
      <c r="I42" s="438" t="s">
        <v>591</v>
      </c>
      <c r="J42" s="443">
        <v>0</v>
      </c>
      <c r="K42" s="444">
        <v>966900000</v>
      </c>
    </row>
    <row r="43" spans="3:11">
      <c r="C43" s="432" t="s">
        <v>611</v>
      </c>
      <c r="D43" s="432" t="s">
        <v>612</v>
      </c>
      <c r="E43" s="433">
        <v>0</v>
      </c>
      <c r="F43" s="433">
        <v>82779320720</v>
      </c>
      <c r="G43" t="str">
        <f t="shared" si="0"/>
        <v>3311</v>
      </c>
      <c r="I43" s="438" t="s">
        <v>341</v>
      </c>
      <c r="J43" s="443">
        <v>104446745</v>
      </c>
      <c r="K43" s="444">
        <v>0</v>
      </c>
    </row>
    <row r="44" spans="3:11">
      <c r="C44" s="432" t="s">
        <v>654</v>
      </c>
      <c r="D44" s="432" t="s">
        <v>655</v>
      </c>
      <c r="E44" s="433">
        <v>0</v>
      </c>
      <c r="F44" s="433">
        <v>1882736777</v>
      </c>
      <c r="G44" t="str">
        <f t="shared" si="0"/>
        <v>3311</v>
      </c>
      <c r="I44" s="438" t="s">
        <v>342</v>
      </c>
      <c r="J44" s="443">
        <v>1000012885</v>
      </c>
      <c r="K44" s="444">
        <v>0</v>
      </c>
    </row>
    <row r="45" spans="3:11">
      <c r="C45" s="432" t="s">
        <v>656</v>
      </c>
      <c r="D45" s="432" t="s">
        <v>657</v>
      </c>
      <c r="E45" s="433">
        <v>6136060</v>
      </c>
      <c r="F45" s="433">
        <v>550350297</v>
      </c>
      <c r="G45" t="str">
        <f t="shared" si="0"/>
        <v>3312</v>
      </c>
      <c r="I45" s="438" t="s">
        <v>343</v>
      </c>
      <c r="J45" s="443">
        <v>195000000</v>
      </c>
      <c r="K45" s="444">
        <v>0</v>
      </c>
    </row>
    <row r="46" spans="3:11">
      <c r="C46" s="432" t="s">
        <v>658</v>
      </c>
      <c r="D46" s="432" t="s">
        <v>659</v>
      </c>
      <c r="E46" s="433">
        <v>0</v>
      </c>
      <c r="F46" s="433">
        <v>13584846</v>
      </c>
      <c r="G46" t="str">
        <f t="shared" si="0"/>
        <v>3313</v>
      </c>
      <c r="I46" s="438" t="s">
        <v>592</v>
      </c>
      <c r="J46" s="443">
        <v>0</v>
      </c>
      <c r="K46" s="444">
        <v>1946064922</v>
      </c>
    </row>
    <row r="47" spans="3:11">
      <c r="C47" s="432" t="s">
        <v>660</v>
      </c>
      <c r="D47" s="432" t="s">
        <v>661</v>
      </c>
      <c r="E47" s="433">
        <v>0</v>
      </c>
      <c r="F47" s="433">
        <v>1975873388</v>
      </c>
      <c r="G47" t="str">
        <f t="shared" si="0"/>
        <v>3314</v>
      </c>
      <c r="I47" s="438" t="s">
        <v>358</v>
      </c>
      <c r="J47" s="443">
        <v>0</v>
      </c>
      <c r="K47" s="444">
        <v>171470404</v>
      </c>
    </row>
    <row r="48" spans="3:11">
      <c r="C48" s="432" t="s">
        <v>662</v>
      </c>
      <c r="D48" s="432" t="s">
        <v>663</v>
      </c>
      <c r="E48" s="433">
        <v>0</v>
      </c>
      <c r="F48" s="433">
        <v>16235879453</v>
      </c>
      <c r="G48" t="str">
        <f t="shared" si="0"/>
        <v>3331</v>
      </c>
      <c r="I48" s="438" t="s">
        <v>359</v>
      </c>
      <c r="J48" s="443">
        <v>0</v>
      </c>
      <c r="K48" s="444">
        <v>18009776017</v>
      </c>
    </row>
    <row r="49" spans="3:11">
      <c r="C49" s="432" t="s">
        <v>664</v>
      </c>
      <c r="D49" s="432" t="s">
        <v>665</v>
      </c>
      <c r="E49" s="433">
        <v>0</v>
      </c>
      <c r="F49" s="433">
        <v>1270332644</v>
      </c>
      <c r="G49" t="str">
        <f t="shared" si="0"/>
        <v>3331</v>
      </c>
      <c r="I49" s="438" t="s">
        <v>344</v>
      </c>
      <c r="J49" s="443">
        <v>31923894</v>
      </c>
      <c r="K49" s="444">
        <v>2269091</v>
      </c>
    </row>
    <row r="50" spans="3:11">
      <c r="C50" s="432" t="s">
        <v>666</v>
      </c>
      <c r="D50" s="432" t="s">
        <v>667</v>
      </c>
      <c r="E50" s="433">
        <v>0</v>
      </c>
      <c r="F50" s="433">
        <v>20868822102</v>
      </c>
      <c r="G50" t="str">
        <f t="shared" si="0"/>
        <v>3331</v>
      </c>
      <c r="I50" s="438" t="s">
        <v>360</v>
      </c>
      <c r="J50" s="443">
        <v>0</v>
      </c>
      <c r="K50" s="444">
        <v>8972600</v>
      </c>
    </row>
    <row r="51" spans="3:11">
      <c r="C51" s="432" t="s">
        <v>668</v>
      </c>
      <c r="D51" s="432" t="s">
        <v>669</v>
      </c>
      <c r="E51" s="433">
        <v>77516925</v>
      </c>
      <c r="F51" s="433">
        <v>367849314</v>
      </c>
      <c r="G51" t="str">
        <f t="shared" si="0"/>
        <v>3333</v>
      </c>
      <c r="I51" s="438" t="s">
        <v>361</v>
      </c>
      <c r="J51" s="443">
        <v>0</v>
      </c>
      <c r="K51" s="444">
        <v>9927338852</v>
      </c>
    </row>
    <row r="52" spans="3:11">
      <c r="C52" s="432" t="s">
        <v>670</v>
      </c>
      <c r="D52" s="432" t="s">
        <v>671</v>
      </c>
      <c r="E52" s="433">
        <v>0</v>
      </c>
      <c r="F52" s="433">
        <v>1729113321</v>
      </c>
      <c r="G52" t="str">
        <f t="shared" si="0"/>
        <v>3334</v>
      </c>
      <c r="I52" s="438" t="s">
        <v>362</v>
      </c>
      <c r="J52" s="443">
        <v>0</v>
      </c>
      <c r="K52" s="444">
        <v>21523150</v>
      </c>
    </row>
    <row r="53" spans="3:11">
      <c r="C53" s="432" t="s">
        <v>672</v>
      </c>
      <c r="D53" s="432" t="s">
        <v>673</v>
      </c>
      <c r="E53" s="433">
        <v>0</v>
      </c>
      <c r="F53" s="433">
        <v>211945869</v>
      </c>
      <c r="G53" t="str">
        <f t="shared" si="0"/>
        <v>3334</v>
      </c>
      <c r="I53" s="438" t="s">
        <v>593</v>
      </c>
      <c r="J53" s="443">
        <v>0</v>
      </c>
      <c r="K53" s="444">
        <v>12348000</v>
      </c>
    </row>
    <row r="54" spans="3:11">
      <c r="C54" s="432" t="s">
        <v>613</v>
      </c>
      <c r="D54" s="432" t="s">
        <v>614</v>
      </c>
      <c r="E54" s="433">
        <v>0</v>
      </c>
      <c r="F54" s="433">
        <v>1712445913</v>
      </c>
      <c r="G54" t="str">
        <f t="shared" si="0"/>
        <v>3335</v>
      </c>
      <c r="I54" s="438" t="s">
        <v>363</v>
      </c>
      <c r="J54" s="443">
        <v>0</v>
      </c>
      <c r="K54" s="444">
        <v>1395914489</v>
      </c>
    </row>
    <row r="55" spans="3:11">
      <c r="C55" s="432" t="s">
        <v>615</v>
      </c>
      <c r="D55" s="432" t="s">
        <v>616</v>
      </c>
      <c r="E55" s="433">
        <v>0</v>
      </c>
      <c r="F55" s="433">
        <v>169295100</v>
      </c>
      <c r="G55" t="str">
        <f t="shared" si="0"/>
        <v>3335</v>
      </c>
      <c r="I55" s="438" t="s">
        <v>364</v>
      </c>
      <c r="J55" s="443">
        <v>0</v>
      </c>
      <c r="K55" s="444">
        <v>389558091</v>
      </c>
    </row>
    <row r="56" spans="3:11">
      <c r="C56" s="432" t="s">
        <v>617</v>
      </c>
      <c r="D56" s="432" t="s">
        <v>618</v>
      </c>
      <c r="E56" s="433">
        <v>0</v>
      </c>
      <c r="F56" s="433">
        <v>42850</v>
      </c>
      <c r="G56" t="str">
        <f t="shared" si="0"/>
        <v>3335</v>
      </c>
      <c r="I56" s="438" t="s">
        <v>345</v>
      </c>
      <c r="J56" s="443">
        <v>0</v>
      </c>
      <c r="K56" s="444">
        <v>919503347</v>
      </c>
    </row>
    <row r="57" spans="3:11">
      <c r="C57" s="432" t="s">
        <v>674</v>
      </c>
      <c r="D57" s="432" t="s">
        <v>675</v>
      </c>
      <c r="E57" s="433">
        <v>0</v>
      </c>
      <c r="F57" s="433">
        <v>21000529</v>
      </c>
      <c r="G57" t="str">
        <f t="shared" si="0"/>
        <v>3337</v>
      </c>
      <c r="I57" s="438" t="s">
        <v>365</v>
      </c>
      <c r="J57" s="443">
        <v>690000</v>
      </c>
      <c r="K57" s="444">
        <v>2153481334</v>
      </c>
    </row>
    <row r="58" spans="3:11">
      <c r="C58" s="432" t="s">
        <v>676</v>
      </c>
      <c r="D58" s="432" t="s">
        <v>677</v>
      </c>
      <c r="E58" s="433">
        <v>0</v>
      </c>
      <c r="F58" s="433">
        <v>68646400</v>
      </c>
      <c r="G58" t="str">
        <f t="shared" si="0"/>
        <v>3338</v>
      </c>
      <c r="I58" s="438" t="s">
        <v>366</v>
      </c>
      <c r="J58" s="443">
        <v>6000000</v>
      </c>
      <c r="K58" s="444">
        <v>3712121176</v>
      </c>
    </row>
    <row r="59" spans="3:11">
      <c r="C59" s="432" t="s">
        <v>678</v>
      </c>
      <c r="D59" s="432" t="s">
        <v>679</v>
      </c>
      <c r="E59" s="433">
        <v>0</v>
      </c>
      <c r="F59" s="433">
        <v>291013024</v>
      </c>
      <c r="G59" t="str">
        <f t="shared" si="0"/>
        <v>3338</v>
      </c>
      <c r="I59" s="439" t="s">
        <v>714</v>
      </c>
      <c r="J59" s="445">
        <v>1486058605787</v>
      </c>
      <c r="K59" s="446">
        <v>1429488997626</v>
      </c>
    </row>
    <row r="60" spans="3:11">
      <c r="C60" s="432" t="s">
        <v>680</v>
      </c>
      <c r="D60" s="432" t="s">
        <v>681</v>
      </c>
      <c r="E60" s="433">
        <v>0</v>
      </c>
      <c r="F60" s="433">
        <v>3000000</v>
      </c>
      <c r="G60" t="str">
        <f t="shared" si="0"/>
        <v>3338</v>
      </c>
    </row>
    <row r="61" spans="3:11">
      <c r="C61" s="432" t="s">
        <v>682</v>
      </c>
      <c r="D61" s="432" t="s">
        <v>683</v>
      </c>
      <c r="E61" s="433">
        <v>0</v>
      </c>
      <c r="F61" s="433">
        <v>1000000</v>
      </c>
      <c r="G61" t="str">
        <f t="shared" si="0"/>
        <v>3338</v>
      </c>
    </row>
    <row r="62" spans="3:11">
      <c r="C62" s="432" t="s">
        <v>684</v>
      </c>
      <c r="D62" s="432" t="s">
        <v>685</v>
      </c>
      <c r="E62" s="433">
        <v>0</v>
      </c>
      <c r="F62" s="433">
        <v>125789244</v>
      </c>
      <c r="G62" t="str">
        <f t="shared" si="0"/>
        <v>3339</v>
      </c>
      <c r="H62" s="453"/>
      <c r="I62" s="454" t="s">
        <v>598</v>
      </c>
      <c r="J62" s="453"/>
      <c r="K62" s="453"/>
    </row>
    <row r="63" spans="3:11">
      <c r="C63" s="432" t="s">
        <v>619</v>
      </c>
      <c r="D63" s="432" t="s">
        <v>620</v>
      </c>
      <c r="E63" s="433">
        <v>0</v>
      </c>
      <c r="F63" s="433">
        <v>8389761843</v>
      </c>
      <c r="G63" t="str">
        <f t="shared" si="0"/>
        <v>3341</v>
      </c>
      <c r="H63" s="453"/>
      <c r="I63" s="455" t="s">
        <v>718</v>
      </c>
      <c r="J63" s="453"/>
      <c r="K63" s="453"/>
    </row>
    <row r="64" spans="3:11">
      <c r="C64" s="432" t="s">
        <v>621</v>
      </c>
      <c r="D64" s="432" t="s">
        <v>622</v>
      </c>
      <c r="E64" s="433">
        <v>0</v>
      </c>
      <c r="F64" s="433">
        <v>437629533</v>
      </c>
      <c r="G64" t="str">
        <f t="shared" si="0"/>
        <v>3341</v>
      </c>
      <c r="H64" s="453"/>
      <c r="I64" s="455" t="s">
        <v>599</v>
      </c>
      <c r="J64" s="453"/>
      <c r="K64" s="453"/>
    </row>
    <row r="65" spans="3:11">
      <c r="C65" s="432" t="s">
        <v>586</v>
      </c>
      <c r="D65" s="432" t="s">
        <v>686</v>
      </c>
      <c r="E65" s="433">
        <v>0</v>
      </c>
      <c r="F65" s="433">
        <v>7105972223</v>
      </c>
      <c r="G65" t="str">
        <f t="shared" si="0"/>
        <v>3351</v>
      </c>
      <c r="H65" s="453"/>
      <c r="I65" s="453"/>
      <c r="J65" s="453"/>
      <c r="K65" s="453"/>
    </row>
    <row r="66" spans="3:11">
      <c r="C66" s="432" t="s">
        <v>687</v>
      </c>
      <c r="D66" s="432" t="s">
        <v>688</v>
      </c>
      <c r="E66" s="433">
        <v>943950</v>
      </c>
      <c r="F66" s="433">
        <v>4634007738</v>
      </c>
      <c r="G66" t="str">
        <f t="shared" si="0"/>
        <v>3383</v>
      </c>
      <c r="H66" s="453"/>
      <c r="I66" s="453"/>
      <c r="J66" s="456" t="s">
        <v>719</v>
      </c>
      <c r="K66" s="453"/>
    </row>
    <row r="67" spans="3:11">
      <c r="C67" s="432" t="s">
        <v>689</v>
      </c>
      <c r="D67" s="432" t="s">
        <v>690</v>
      </c>
      <c r="E67" s="433">
        <v>4749975</v>
      </c>
      <c r="F67" s="433">
        <v>795995090</v>
      </c>
      <c r="G67" t="str">
        <f t="shared" si="0"/>
        <v>3384</v>
      </c>
      <c r="H67" s="457" t="s">
        <v>601</v>
      </c>
      <c r="I67" s="457" t="s">
        <v>602</v>
      </c>
      <c r="J67" s="457" t="s">
        <v>603</v>
      </c>
      <c r="K67" s="457" t="s">
        <v>604</v>
      </c>
    </row>
    <row r="68" spans="3:11">
      <c r="C68" s="432" t="s">
        <v>691</v>
      </c>
      <c r="D68" s="432" t="s">
        <v>692</v>
      </c>
      <c r="E68" s="433">
        <v>0</v>
      </c>
      <c r="F68" s="433">
        <v>353775595</v>
      </c>
      <c r="G68" t="str">
        <f t="shared" si="0"/>
        <v>3386</v>
      </c>
      <c r="H68" s="458" t="s">
        <v>720</v>
      </c>
      <c r="I68" s="458" t="s">
        <v>721</v>
      </c>
      <c r="J68" s="459">
        <v>1941059190</v>
      </c>
      <c r="K68" s="459">
        <v>0</v>
      </c>
    </row>
    <row r="69" spans="3:11">
      <c r="C69" s="432" t="s">
        <v>623</v>
      </c>
      <c r="D69" s="432" t="s">
        <v>624</v>
      </c>
      <c r="E69" s="433">
        <v>0</v>
      </c>
      <c r="F69" s="433">
        <v>63800000</v>
      </c>
      <c r="G69" t="str">
        <f t="shared" si="0"/>
        <v>3388</v>
      </c>
      <c r="H69" s="458" t="s">
        <v>670</v>
      </c>
      <c r="I69" s="458" t="s">
        <v>671</v>
      </c>
      <c r="J69" s="459">
        <v>0</v>
      </c>
      <c r="K69" s="459">
        <v>72144179</v>
      </c>
    </row>
    <row r="70" spans="3:11">
      <c r="C70" s="432" t="s">
        <v>588</v>
      </c>
      <c r="D70" s="432" t="s">
        <v>535</v>
      </c>
      <c r="E70" s="433">
        <v>65647187783</v>
      </c>
      <c r="F70" s="433">
        <v>530604954966</v>
      </c>
      <c r="G70" t="str">
        <f t="shared" si="0"/>
        <v>3411</v>
      </c>
      <c r="H70" s="458" t="s">
        <v>672</v>
      </c>
      <c r="I70" s="458" t="s">
        <v>673</v>
      </c>
      <c r="J70" s="459">
        <v>72144179</v>
      </c>
      <c r="K70" s="459">
        <v>0</v>
      </c>
    </row>
    <row r="71" spans="3:11">
      <c r="C71" s="432" t="s">
        <v>693</v>
      </c>
      <c r="D71" s="432" t="s">
        <v>694</v>
      </c>
      <c r="E71" s="433">
        <v>0</v>
      </c>
      <c r="F71" s="433">
        <v>90000000000</v>
      </c>
      <c r="G71" t="str">
        <f t="shared" si="0"/>
        <v>3431</v>
      </c>
      <c r="H71" s="458" t="s">
        <v>722</v>
      </c>
      <c r="I71" s="458" t="s">
        <v>723</v>
      </c>
      <c r="J71" s="459">
        <v>5379010240</v>
      </c>
      <c r="K71" s="459">
        <v>0</v>
      </c>
    </row>
    <row r="72" spans="3:11">
      <c r="C72" s="432" t="s">
        <v>695</v>
      </c>
      <c r="D72" s="432" t="s">
        <v>696</v>
      </c>
      <c r="E72" s="433">
        <v>15979177</v>
      </c>
      <c r="F72" s="433">
        <v>0</v>
      </c>
      <c r="G72" t="str">
        <f t="shared" si="0"/>
        <v>4131</v>
      </c>
      <c r="H72" s="458" t="s">
        <v>724</v>
      </c>
      <c r="I72" s="458" t="s">
        <v>725</v>
      </c>
      <c r="J72" s="459">
        <v>0</v>
      </c>
      <c r="K72" s="459">
        <v>7767080412</v>
      </c>
    </row>
    <row r="73" spans="3:11">
      <c r="C73" s="432" t="s">
        <v>591</v>
      </c>
      <c r="D73" s="432" t="s">
        <v>697</v>
      </c>
      <c r="E73" s="433">
        <v>0</v>
      </c>
      <c r="F73" s="433">
        <v>966900000</v>
      </c>
      <c r="G73" t="str">
        <f t="shared" si="0"/>
        <v>419</v>
      </c>
      <c r="H73" s="458"/>
      <c r="I73" s="458"/>
      <c r="J73" s="460">
        <v>7392213609</v>
      </c>
      <c r="K73" s="460">
        <v>7839224591</v>
      </c>
    </row>
    <row r="74" spans="3:11">
      <c r="C74" s="432" t="s">
        <v>341</v>
      </c>
      <c r="D74" s="432" t="s">
        <v>698</v>
      </c>
      <c r="E74" s="433">
        <v>104446745</v>
      </c>
      <c r="F74" s="433">
        <v>0</v>
      </c>
      <c r="G74" t="str">
        <f t="shared" si="0"/>
        <v>5156</v>
      </c>
      <c r="J74" s="474">
        <f>J73-J70</f>
        <v>7320069430</v>
      </c>
      <c r="K74" s="474">
        <f>J68+J71</f>
        <v>7320069430</v>
      </c>
    </row>
    <row r="75" spans="3:11">
      <c r="C75" s="432" t="s">
        <v>342</v>
      </c>
      <c r="D75" s="432" t="s">
        <v>699</v>
      </c>
      <c r="E75" s="433">
        <v>1000012885</v>
      </c>
      <c r="F75" s="433">
        <v>0</v>
      </c>
      <c r="G75" t="str">
        <f t="shared" ref="G75:G94" si="1">LEFT(C75,4)</f>
        <v>5157</v>
      </c>
      <c r="H75" s="426"/>
      <c r="I75" s="428" t="s">
        <v>598</v>
      </c>
      <c r="J75" s="426"/>
      <c r="K75" s="426"/>
    </row>
    <row r="76" spans="3:11">
      <c r="C76" s="432" t="s">
        <v>343</v>
      </c>
      <c r="D76" s="432" t="s">
        <v>700</v>
      </c>
      <c r="E76" s="433">
        <v>195000000</v>
      </c>
      <c r="F76" s="433">
        <v>0</v>
      </c>
      <c r="G76" t="str">
        <f t="shared" si="1"/>
        <v>5158</v>
      </c>
      <c r="H76" s="426"/>
      <c r="I76" s="427" t="s">
        <v>726</v>
      </c>
      <c r="J76" s="426"/>
      <c r="K76" s="426"/>
    </row>
    <row r="77" spans="3:11">
      <c r="C77" s="432" t="s">
        <v>627</v>
      </c>
      <c r="D77" s="432" t="s">
        <v>628</v>
      </c>
      <c r="E77" s="433">
        <v>0</v>
      </c>
      <c r="F77" s="433">
        <v>1827404225</v>
      </c>
      <c r="G77" t="str">
        <f t="shared" si="1"/>
        <v>6221</v>
      </c>
      <c r="H77" s="426"/>
      <c r="I77" s="427" t="s">
        <v>599</v>
      </c>
      <c r="J77" s="426"/>
      <c r="K77" s="426"/>
    </row>
    <row r="78" spans="3:11">
      <c r="C78" s="432" t="s">
        <v>701</v>
      </c>
      <c r="D78" s="432" t="s">
        <v>702</v>
      </c>
      <c r="E78" s="433">
        <v>0</v>
      </c>
      <c r="F78" s="433">
        <v>90313827</v>
      </c>
      <c r="G78" t="str">
        <f t="shared" si="1"/>
        <v>6221</v>
      </c>
      <c r="H78" s="426"/>
      <c r="I78" s="427"/>
      <c r="J78" s="426"/>
      <c r="K78" s="426"/>
    </row>
    <row r="79" spans="3:11">
      <c r="C79" s="432" t="s">
        <v>629</v>
      </c>
      <c r="D79" s="432" t="s">
        <v>630</v>
      </c>
      <c r="E79" s="433">
        <v>0</v>
      </c>
      <c r="F79" s="433">
        <v>130393504</v>
      </c>
      <c r="G79" t="str">
        <f t="shared" si="1"/>
        <v>6271</v>
      </c>
      <c r="H79" s="426"/>
      <c r="I79" s="426"/>
      <c r="J79" s="427" t="s">
        <v>727</v>
      </c>
      <c r="K79" s="426"/>
    </row>
    <row r="80" spans="3:11">
      <c r="C80" s="432" t="s">
        <v>703</v>
      </c>
      <c r="D80" s="432" t="s">
        <v>704</v>
      </c>
      <c r="E80" s="433">
        <v>0</v>
      </c>
      <c r="F80" s="433">
        <v>35578173</v>
      </c>
      <c r="G80" t="str">
        <f t="shared" si="1"/>
        <v>6271</v>
      </c>
      <c r="H80" s="430" t="s">
        <v>601</v>
      </c>
      <c r="I80" s="430" t="s">
        <v>602</v>
      </c>
      <c r="J80" s="430" t="s">
        <v>603</v>
      </c>
      <c r="K80" s="430" t="s">
        <v>604</v>
      </c>
    </row>
    <row r="81" spans="3:11">
      <c r="C81" s="432" t="s">
        <v>631</v>
      </c>
      <c r="D81" s="432" t="s">
        <v>632</v>
      </c>
      <c r="E81" s="433">
        <v>0</v>
      </c>
      <c r="F81" s="433">
        <v>17617607921</v>
      </c>
      <c r="G81" t="str">
        <f t="shared" si="1"/>
        <v>6277</v>
      </c>
      <c r="H81" s="432" t="s">
        <v>728</v>
      </c>
      <c r="I81" s="432" t="s">
        <v>721</v>
      </c>
      <c r="J81" s="433">
        <v>332800000</v>
      </c>
      <c r="K81" s="433">
        <v>0</v>
      </c>
    </row>
    <row r="82" spans="3:11">
      <c r="C82" s="432" t="s">
        <v>705</v>
      </c>
      <c r="D82" s="432" t="s">
        <v>706</v>
      </c>
      <c r="E82" s="433">
        <v>0</v>
      </c>
      <c r="F82" s="433">
        <v>291002276</v>
      </c>
      <c r="G82" t="str">
        <f t="shared" si="1"/>
        <v>6277</v>
      </c>
      <c r="H82" s="432" t="s">
        <v>720</v>
      </c>
      <c r="I82" s="432" t="s">
        <v>721</v>
      </c>
      <c r="J82" s="433">
        <v>8827391376</v>
      </c>
      <c r="K82" s="433">
        <v>0</v>
      </c>
    </row>
    <row r="83" spans="3:11">
      <c r="C83" s="432" t="s">
        <v>633</v>
      </c>
      <c r="D83" s="432" t="s">
        <v>634</v>
      </c>
      <c r="E83" s="433">
        <v>30528828</v>
      </c>
      <c r="F83" s="433">
        <v>0</v>
      </c>
      <c r="G83" t="str">
        <f t="shared" si="1"/>
        <v>6278</v>
      </c>
      <c r="H83" s="432" t="s">
        <v>613</v>
      </c>
      <c r="I83" s="432" t="s">
        <v>614</v>
      </c>
      <c r="J83" s="433">
        <v>1604010769</v>
      </c>
      <c r="K83" s="433">
        <v>0</v>
      </c>
    </row>
    <row r="84" spans="3:11">
      <c r="C84" s="432" t="s">
        <v>360</v>
      </c>
      <c r="D84" s="432" t="s">
        <v>707</v>
      </c>
      <c r="E84" s="433">
        <v>0</v>
      </c>
      <c r="F84" s="433">
        <v>8972600</v>
      </c>
      <c r="G84" t="str">
        <f t="shared" si="1"/>
        <v>6356</v>
      </c>
      <c r="H84" s="432" t="s">
        <v>729</v>
      </c>
      <c r="I84" s="432" t="s">
        <v>730</v>
      </c>
      <c r="J84" s="433">
        <v>239820504</v>
      </c>
      <c r="K84" s="433">
        <v>0</v>
      </c>
    </row>
    <row r="85" spans="3:11">
      <c r="C85" s="432" t="s">
        <v>361</v>
      </c>
      <c r="D85" s="432" t="s">
        <v>708</v>
      </c>
      <c r="E85" s="433">
        <v>0</v>
      </c>
      <c r="F85" s="433">
        <v>9927338852</v>
      </c>
      <c r="G85" t="str">
        <f t="shared" si="1"/>
        <v>6357</v>
      </c>
      <c r="H85" s="432" t="s">
        <v>687</v>
      </c>
      <c r="I85" s="432" t="s">
        <v>688</v>
      </c>
      <c r="J85" s="433">
        <v>1872780438</v>
      </c>
      <c r="K85" s="433">
        <v>545487339</v>
      </c>
    </row>
    <row r="86" spans="3:11">
      <c r="C86" s="432" t="s">
        <v>362</v>
      </c>
      <c r="D86" s="432" t="s">
        <v>709</v>
      </c>
      <c r="E86" s="433">
        <v>0</v>
      </c>
      <c r="F86" s="433">
        <v>21523150</v>
      </c>
      <c r="G86" t="str">
        <f t="shared" si="1"/>
        <v>6358</v>
      </c>
      <c r="H86" s="432" t="s">
        <v>689</v>
      </c>
      <c r="I86" s="432" t="s">
        <v>690</v>
      </c>
      <c r="J86" s="433">
        <v>374470587</v>
      </c>
      <c r="K86" s="433">
        <v>295449349</v>
      </c>
    </row>
    <row r="87" spans="3:11">
      <c r="C87" s="432" t="s">
        <v>637</v>
      </c>
      <c r="D87" s="432" t="s">
        <v>638</v>
      </c>
      <c r="E87" s="433">
        <v>0</v>
      </c>
      <c r="F87" s="433">
        <v>981482870</v>
      </c>
      <c r="G87" t="str">
        <f t="shared" si="1"/>
        <v>6417</v>
      </c>
      <c r="H87" s="432" t="s">
        <v>731</v>
      </c>
      <c r="I87" s="432" t="s">
        <v>732</v>
      </c>
      <c r="J87" s="433">
        <v>0</v>
      </c>
      <c r="K87" s="433">
        <v>6733530</v>
      </c>
    </row>
    <row r="88" spans="3:11">
      <c r="C88" s="432" t="s">
        <v>710</v>
      </c>
      <c r="D88" s="432" t="s">
        <v>644</v>
      </c>
      <c r="E88" s="433">
        <v>0</v>
      </c>
      <c r="F88" s="433">
        <v>53139671</v>
      </c>
      <c r="G88" t="str">
        <f t="shared" si="1"/>
        <v>6417</v>
      </c>
      <c r="H88" s="432" t="s">
        <v>691</v>
      </c>
      <c r="I88" s="432" t="s">
        <v>692</v>
      </c>
      <c r="J88" s="433">
        <v>234039760</v>
      </c>
      <c r="K88" s="433">
        <v>95679075</v>
      </c>
    </row>
    <row r="89" spans="3:11">
      <c r="C89" s="432" t="s">
        <v>639</v>
      </c>
      <c r="D89" s="432" t="s">
        <v>634</v>
      </c>
      <c r="E89" s="433">
        <v>0</v>
      </c>
      <c r="F89" s="433">
        <v>357000000</v>
      </c>
      <c r="G89" t="str">
        <f t="shared" si="1"/>
        <v>6418</v>
      </c>
      <c r="H89" s="432" t="s">
        <v>623</v>
      </c>
      <c r="I89" s="432" t="s">
        <v>624</v>
      </c>
      <c r="J89" s="433">
        <v>160359494</v>
      </c>
      <c r="K89" s="433">
        <v>0</v>
      </c>
    </row>
    <row r="90" spans="3:11">
      <c r="C90" s="432" t="s">
        <v>640</v>
      </c>
      <c r="D90" s="432" t="s">
        <v>641</v>
      </c>
      <c r="E90" s="433">
        <v>0</v>
      </c>
      <c r="F90" s="433">
        <v>858505484</v>
      </c>
      <c r="G90" t="str">
        <f t="shared" si="1"/>
        <v>6421</v>
      </c>
      <c r="H90" s="432" t="s">
        <v>588</v>
      </c>
      <c r="I90" s="432" t="s">
        <v>535</v>
      </c>
      <c r="J90" s="433">
        <v>51997728484</v>
      </c>
      <c r="K90" s="433">
        <v>0</v>
      </c>
    </row>
    <row r="91" spans="3:11">
      <c r="C91" s="432" t="s">
        <v>642</v>
      </c>
      <c r="D91" s="432" t="s">
        <v>638</v>
      </c>
      <c r="E91" s="433">
        <v>0</v>
      </c>
      <c r="F91" s="433">
        <v>2045284654</v>
      </c>
      <c r="G91" t="str">
        <f t="shared" si="1"/>
        <v>6427</v>
      </c>
      <c r="H91" s="432" t="s">
        <v>627</v>
      </c>
      <c r="I91" s="432" t="s">
        <v>628</v>
      </c>
      <c r="J91" s="433">
        <v>0</v>
      </c>
      <c r="K91" s="433">
        <v>36531472128</v>
      </c>
    </row>
    <row r="92" spans="3:11">
      <c r="C92" s="432" t="s">
        <v>643</v>
      </c>
      <c r="D92" s="432" t="s">
        <v>644</v>
      </c>
      <c r="E92" s="433">
        <v>0</v>
      </c>
      <c r="F92" s="433">
        <v>12000000</v>
      </c>
      <c r="G92" t="str">
        <f t="shared" si="1"/>
        <v>6427</v>
      </c>
      <c r="H92" s="432" t="s">
        <v>701</v>
      </c>
      <c r="I92" s="432" t="s">
        <v>702</v>
      </c>
      <c r="J92" s="433">
        <v>0</v>
      </c>
      <c r="K92" s="433">
        <v>2224643671</v>
      </c>
    </row>
    <row r="93" spans="3:11">
      <c r="C93" s="432" t="s">
        <v>645</v>
      </c>
      <c r="D93" s="432" t="s">
        <v>646</v>
      </c>
      <c r="E93" s="433">
        <v>0</v>
      </c>
      <c r="F93" s="433">
        <v>2306052333</v>
      </c>
      <c r="G93" t="str">
        <f t="shared" si="1"/>
        <v>6428</v>
      </c>
      <c r="H93" s="432" t="s">
        <v>629</v>
      </c>
      <c r="I93" s="432" t="s">
        <v>630</v>
      </c>
      <c r="J93" s="433">
        <v>0</v>
      </c>
      <c r="K93" s="433">
        <v>8235343840</v>
      </c>
    </row>
    <row r="94" spans="3:11">
      <c r="C94" s="432" t="s">
        <v>711</v>
      </c>
      <c r="D94" s="432" t="s">
        <v>712</v>
      </c>
      <c r="E94" s="433">
        <v>0</v>
      </c>
      <c r="F94" s="433">
        <v>17215273</v>
      </c>
      <c r="G94" t="str">
        <f t="shared" si="1"/>
        <v>6428</v>
      </c>
      <c r="H94" s="432" t="s">
        <v>703</v>
      </c>
      <c r="I94" s="432" t="s">
        <v>704</v>
      </c>
      <c r="J94" s="433">
        <v>0</v>
      </c>
      <c r="K94" s="433">
        <v>1363374200</v>
      </c>
    </row>
    <row r="95" spans="3:11">
      <c r="D95" s="387"/>
      <c r="E95" s="434">
        <f>SUM(E10:E94)</f>
        <v>1486058605787</v>
      </c>
      <c r="F95" s="434">
        <f>SUM(F10:F94)</f>
        <v>1429488997626</v>
      </c>
      <c r="G95" s="251"/>
      <c r="H95" s="432" t="s">
        <v>640</v>
      </c>
      <c r="I95" s="432" t="s">
        <v>641</v>
      </c>
      <c r="J95" s="433">
        <v>0</v>
      </c>
      <c r="K95" s="433">
        <v>24023185830</v>
      </c>
    </row>
    <row r="96" spans="3:11">
      <c r="D96" s="387"/>
      <c r="E96" s="434"/>
      <c r="F96" s="434">
        <f>F8+E95-F95</f>
        <v>59043561021</v>
      </c>
      <c r="G96" s="251"/>
      <c r="H96" s="432" t="s">
        <v>645</v>
      </c>
      <c r="I96" s="432" t="s">
        <v>646</v>
      </c>
      <c r="J96" s="433">
        <v>0</v>
      </c>
      <c r="K96" s="433">
        <v>152100000</v>
      </c>
    </row>
    <row r="97" spans="3:11">
      <c r="C97" s="475" t="s">
        <v>740</v>
      </c>
      <c r="D97" s="476"/>
      <c r="E97" s="434"/>
      <c r="F97" s="434">
        <f>F96-TAISAN!D15</f>
        <v>57054108970</v>
      </c>
      <c r="G97" s="251"/>
      <c r="H97" s="432" t="s">
        <v>711</v>
      </c>
      <c r="I97" s="432" t="s">
        <v>712</v>
      </c>
      <c r="J97" s="433">
        <v>0</v>
      </c>
      <c r="K97" s="433">
        <v>2400000</v>
      </c>
    </row>
    <row r="98" spans="3:11">
      <c r="C98" s="387"/>
      <c r="D98" s="463" t="s">
        <v>594</v>
      </c>
      <c r="E98" s="463" t="s">
        <v>595</v>
      </c>
      <c r="F98" s="464" t="s">
        <v>596</v>
      </c>
      <c r="H98" s="432"/>
      <c r="I98" s="432"/>
      <c r="J98" s="461">
        <v>65643401412</v>
      </c>
      <c r="K98" s="461">
        <v>73475868962</v>
      </c>
    </row>
    <row r="99" spans="3:11">
      <c r="C99" s="447" t="s">
        <v>579</v>
      </c>
      <c r="D99" s="449">
        <v>449414689223</v>
      </c>
      <c r="E99" s="450">
        <v>410914689223</v>
      </c>
      <c r="F99" s="251">
        <f>D99-E99</f>
        <v>38500000000</v>
      </c>
      <c r="G99" s="462">
        <v>6</v>
      </c>
      <c r="I99" s="426"/>
      <c r="J99" s="427" t="s">
        <v>733</v>
      </c>
      <c r="K99" s="426"/>
    </row>
    <row r="100" spans="3:11">
      <c r="C100" s="448" t="s">
        <v>346</v>
      </c>
      <c r="D100" s="451">
        <v>0</v>
      </c>
      <c r="E100" s="452">
        <v>45633589092</v>
      </c>
      <c r="F100" s="251">
        <f t="shared" ref="F100:F145" si="2">D100-E100</f>
        <v>-45633589092</v>
      </c>
      <c r="G100" s="468"/>
    </row>
    <row r="101" spans="3:11">
      <c r="C101" s="448" t="s">
        <v>335</v>
      </c>
      <c r="D101" s="451">
        <v>195000000000</v>
      </c>
      <c r="E101" s="452">
        <v>155000000000</v>
      </c>
      <c r="F101" s="251">
        <f t="shared" si="2"/>
        <v>40000000000</v>
      </c>
      <c r="G101" s="468"/>
      <c r="J101" s="251">
        <f>J98-K85-K86-K87-K88</f>
        <v>64700052119</v>
      </c>
    </row>
    <row r="102" spans="3:11">
      <c r="C102" s="448" t="s">
        <v>336</v>
      </c>
      <c r="D102" s="451">
        <v>739364603932</v>
      </c>
      <c r="E102" s="452">
        <v>56193701</v>
      </c>
      <c r="F102" s="251">
        <f t="shared" si="2"/>
        <v>739308410231</v>
      </c>
      <c r="G102" s="462">
        <v>1</v>
      </c>
    </row>
    <row r="103" spans="3:11">
      <c r="C103" s="448" t="s">
        <v>580</v>
      </c>
      <c r="D103" s="451">
        <v>18283023303</v>
      </c>
      <c r="E103" s="452">
        <v>0</v>
      </c>
      <c r="F103" s="251">
        <f t="shared" si="2"/>
        <v>18283023303</v>
      </c>
      <c r="G103" s="462">
        <v>1</v>
      </c>
    </row>
    <row r="104" spans="3:11">
      <c r="C104" s="448" t="s">
        <v>347</v>
      </c>
      <c r="D104" s="451">
        <v>0</v>
      </c>
      <c r="E104" s="452">
        <v>2364189493</v>
      </c>
      <c r="F104" s="251">
        <f t="shared" si="2"/>
        <v>-2364189493</v>
      </c>
      <c r="G104" s="462"/>
    </row>
    <row r="105" spans="3:11">
      <c r="C105" s="448" t="s">
        <v>337</v>
      </c>
      <c r="D105" s="451">
        <v>16746565137</v>
      </c>
      <c r="E105" s="452">
        <v>21712655</v>
      </c>
      <c r="F105" s="251">
        <f t="shared" si="2"/>
        <v>16724852482</v>
      </c>
      <c r="G105" s="462">
        <v>6</v>
      </c>
    </row>
    <row r="106" spans="3:11">
      <c r="C106" s="448" t="s">
        <v>581</v>
      </c>
      <c r="D106" s="451">
        <v>146713830</v>
      </c>
      <c r="E106" s="452">
        <v>1341789660</v>
      </c>
      <c r="F106" s="251">
        <f t="shared" si="2"/>
        <v>-1195075830</v>
      </c>
      <c r="G106" s="462"/>
    </row>
    <row r="107" spans="3:11">
      <c r="C107" s="448" t="s">
        <v>582</v>
      </c>
      <c r="D107" s="451">
        <v>0</v>
      </c>
      <c r="E107" s="452">
        <v>1294280600</v>
      </c>
      <c r="F107" s="251">
        <f t="shared" si="2"/>
        <v>-1294280600</v>
      </c>
      <c r="G107" s="462"/>
    </row>
    <row r="108" spans="3:11">
      <c r="C108" s="448" t="s">
        <v>348</v>
      </c>
      <c r="D108" s="451">
        <v>0</v>
      </c>
      <c r="E108" s="452">
        <v>84816991097</v>
      </c>
      <c r="F108" s="251">
        <f t="shared" si="2"/>
        <v>-84816991097</v>
      </c>
      <c r="G108" s="462">
        <v>2</v>
      </c>
      <c r="J108" s="478">
        <f>F108+F109+F110+F111</f>
        <v>-87350663568</v>
      </c>
    </row>
    <row r="109" spans="3:11">
      <c r="C109" s="448" t="s">
        <v>349</v>
      </c>
      <c r="D109" s="451">
        <v>6136060</v>
      </c>
      <c r="E109" s="452">
        <v>550350297</v>
      </c>
      <c r="F109" s="251">
        <f t="shared" si="2"/>
        <v>-544214237</v>
      </c>
      <c r="G109" s="462">
        <v>2</v>
      </c>
    </row>
    <row r="110" spans="3:11">
      <c r="C110" s="448" t="s">
        <v>583</v>
      </c>
      <c r="D110" s="451">
        <v>0</v>
      </c>
      <c r="E110" s="452">
        <v>13584846</v>
      </c>
      <c r="F110" s="251">
        <f t="shared" si="2"/>
        <v>-13584846</v>
      </c>
      <c r="G110" s="462">
        <v>2</v>
      </c>
    </row>
    <row r="111" spans="3:11">
      <c r="C111" s="448" t="s">
        <v>350</v>
      </c>
      <c r="D111" s="451">
        <v>0</v>
      </c>
      <c r="E111" s="452">
        <v>1975873388</v>
      </c>
      <c r="F111" s="251">
        <f t="shared" si="2"/>
        <v>-1975873388</v>
      </c>
      <c r="G111" s="462">
        <v>2</v>
      </c>
    </row>
    <row r="112" spans="3:11">
      <c r="C112" s="448" t="s">
        <v>351</v>
      </c>
      <c r="D112" s="451">
        <v>0</v>
      </c>
      <c r="E112" s="452">
        <v>38375034199</v>
      </c>
      <c r="F112" s="251">
        <f t="shared" si="2"/>
        <v>-38375034199</v>
      </c>
      <c r="G112" s="462"/>
    </row>
    <row r="113" spans="3:10">
      <c r="C113" s="448" t="s">
        <v>352</v>
      </c>
      <c r="D113" s="451">
        <v>77516925</v>
      </c>
      <c r="E113" s="452">
        <v>367849314</v>
      </c>
      <c r="F113" s="251">
        <f t="shared" si="2"/>
        <v>-290332389</v>
      </c>
      <c r="G113" s="462"/>
    </row>
    <row r="114" spans="3:10">
      <c r="C114" s="448" t="s">
        <v>353</v>
      </c>
      <c r="D114" s="451">
        <v>0</v>
      </c>
      <c r="E114" s="465">
        <v>1941059190</v>
      </c>
      <c r="F114" s="466">
        <f t="shared" si="2"/>
        <v>-1941059190</v>
      </c>
      <c r="G114" s="462">
        <v>5</v>
      </c>
    </row>
    <row r="115" spans="3:10">
      <c r="C115" s="448" t="s">
        <v>338</v>
      </c>
      <c r="D115" s="451">
        <v>12422968</v>
      </c>
      <c r="E115" s="452">
        <v>1881783863</v>
      </c>
      <c r="F115" s="251">
        <f t="shared" si="2"/>
        <v>-1869360895</v>
      </c>
      <c r="G115" s="462"/>
    </row>
    <row r="116" spans="3:10">
      <c r="C116" s="448" t="s">
        <v>584</v>
      </c>
      <c r="D116" s="451">
        <v>0</v>
      </c>
      <c r="E116" s="452">
        <v>21000529</v>
      </c>
      <c r="F116" s="251">
        <f t="shared" si="2"/>
        <v>-21000529</v>
      </c>
      <c r="G116" s="462"/>
    </row>
    <row r="117" spans="3:10">
      <c r="C117" s="448" t="s">
        <v>354</v>
      </c>
      <c r="D117" s="451">
        <v>0</v>
      </c>
      <c r="E117" s="452">
        <v>363659424</v>
      </c>
      <c r="F117" s="251">
        <f t="shared" si="2"/>
        <v>-363659424</v>
      </c>
      <c r="G117" s="462"/>
    </row>
    <row r="118" spans="3:10">
      <c r="C118" s="448" t="s">
        <v>585</v>
      </c>
      <c r="D118" s="451">
        <v>0</v>
      </c>
      <c r="E118" s="452">
        <v>125789244</v>
      </c>
      <c r="F118" s="251">
        <f t="shared" si="2"/>
        <v>-125789244</v>
      </c>
      <c r="G118" s="462"/>
    </row>
    <row r="119" spans="3:10">
      <c r="C119" s="448" t="s">
        <v>355</v>
      </c>
      <c r="D119" s="451">
        <v>0</v>
      </c>
      <c r="E119" s="452">
        <v>9160191376</v>
      </c>
      <c r="F119" s="251">
        <f t="shared" si="2"/>
        <v>-9160191376</v>
      </c>
      <c r="G119" s="462">
        <v>3</v>
      </c>
      <c r="J119" s="251">
        <f>F119+F121+F122+F123</f>
        <v>-14938275874</v>
      </c>
    </row>
    <row r="120" spans="3:10">
      <c r="C120" s="448" t="s">
        <v>586</v>
      </c>
      <c r="D120" s="451">
        <v>0</v>
      </c>
      <c r="E120" s="452">
        <v>7105972223</v>
      </c>
      <c r="F120" s="251">
        <f t="shared" si="2"/>
        <v>-7105972223</v>
      </c>
      <c r="G120" s="462"/>
    </row>
    <row r="121" spans="3:10">
      <c r="C121" s="448" t="s">
        <v>339</v>
      </c>
      <c r="D121" s="451">
        <v>943950</v>
      </c>
      <c r="E121" s="452">
        <v>4634007738</v>
      </c>
      <c r="F121" s="251">
        <f t="shared" si="2"/>
        <v>-4633063788</v>
      </c>
      <c r="G121" s="462">
        <v>3</v>
      </c>
    </row>
    <row r="122" spans="3:10">
      <c r="C122" s="448" t="s">
        <v>340</v>
      </c>
      <c r="D122" s="451">
        <v>4749975</v>
      </c>
      <c r="E122" s="452">
        <v>795995090</v>
      </c>
      <c r="F122" s="251">
        <f t="shared" si="2"/>
        <v>-791245115</v>
      </c>
      <c r="G122" s="462">
        <v>3</v>
      </c>
    </row>
    <row r="123" spans="3:10">
      <c r="C123" s="448" t="s">
        <v>587</v>
      </c>
      <c r="D123" s="451">
        <v>0</v>
      </c>
      <c r="E123" s="452">
        <v>353775595</v>
      </c>
      <c r="F123" s="251">
        <f t="shared" si="2"/>
        <v>-353775595</v>
      </c>
      <c r="G123" s="462">
        <v>3</v>
      </c>
    </row>
    <row r="124" spans="3:10">
      <c r="C124" s="448" t="s">
        <v>356</v>
      </c>
      <c r="D124" s="451">
        <v>0</v>
      </c>
      <c r="E124" s="452">
        <v>97439350</v>
      </c>
      <c r="F124" s="251">
        <f t="shared" si="2"/>
        <v>-97439350</v>
      </c>
      <c r="G124" s="462"/>
    </row>
    <row r="125" spans="3:10">
      <c r="C125" s="448" t="s">
        <v>588</v>
      </c>
      <c r="D125" s="451">
        <v>65647187783</v>
      </c>
      <c r="E125" s="452">
        <v>530604954966</v>
      </c>
      <c r="F125" s="251">
        <f t="shared" si="2"/>
        <v>-464957767183</v>
      </c>
      <c r="G125" s="467"/>
    </row>
    <row r="126" spans="3:10">
      <c r="C126" s="448" t="s">
        <v>589</v>
      </c>
      <c r="D126" s="451">
        <v>0</v>
      </c>
      <c r="E126" s="452">
        <v>90000000000</v>
      </c>
      <c r="F126" s="251">
        <f t="shared" si="2"/>
        <v>-90000000000</v>
      </c>
      <c r="G126" s="469"/>
    </row>
    <row r="127" spans="3:10">
      <c r="C127" s="448" t="s">
        <v>357</v>
      </c>
      <c r="D127" s="451">
        <v>0</v>
      </c>
      <c r="E127" s="452">
        <v>40000000</v>
      </c>
      <c r="F127" s="251">
        <f t="shared" si="2"/>
        <v>-40000000</v>
      </c>
      <c r="G127" s="462"/>
    </row>
    <row r="128" spans="3:10">
      <c r="C128" s="448" t="s">
        <v>590</v>
      </c>
      <c r="D128" s="451">
        <v>15979177</v>
      </c>
      <c r="E128" s="452">
        <v>0</v>
      </c>
      <c r="F128" s="251">
        <f t="shared" si="2"/>
        <v>15979177</v>
      </c>
      <c r="G128" s="462"/>
    </row>
    <row r="129" spans="3:7">
      <c r="C129" s="448" t="s">
        <v>591</v>
      </c>
      <c r="D129" s="451">
        <v>0</v>
      </c>
      <c r="E129" s="452">
        <v>966900000</v>
      </c>
      <c r="F129" s="251">
        <f t="shared" si="2"/>
        <v>-966900000</v>
      </c>
      <c r="G129" s="462">
        <v>32</v>
      </c>
    </row>
    <row r="130" spans="3:7">
      <c r="C130" s="448" t="s">
        <v>341</v>
      </c>
      <c r="D130" s="451">
        <v>104446745</v>
      </c>
      <c r="E130" s="452">
        <v>0</v>
      </c>
      <c r="F130" s="251">
        <f t="shared" si="2"/>
        <v>104446745</v>
      </c>
      <c r="G130" s="462">
        <v>27</v>
      </c>
    </row>
    <row r="131" spans="3:7">
      <c r="C131" s="448" t="s">
        <v>342</v>
      </c>
      <c r="D131" s="451">
        <v>1000012885</v>
      </c>
      <c r="E131" s="452">
        <v>0</v>
      </c>
      <c r="F131" s="251">
        <f t="shared" si="2"/>
        <v>1000012885</v>
      </c>
      <c r="G131" s="462">
        <v>27</v>
      </c>
    </row>
    <row r="132" spans="3:7">
      <c r="C132" s="448" t="s">
        <v>343</v>
      </c>
      <c r="D132" s="451">
        <v>195000000</v>
      </c>
      <c r="E132" s="452">
        <v>0</v>
      </c>
      <c r="F132" s="251">
        <f t="shared" si="2"/>
        <v>195000000</v>
      </c>
      <c r="G132" s="462">
        <v>27</v>
      </c>
    </row>
    <row r="133" spans="3:7">
      <c r="C133" s="448" t="s">
        <v>592</v>
      </c>
      <c r="D133" s="451">
        <v>0</v>
      </c>
      <c r="E133" s="452">
        <v>1946064922</v>
      </c>
      <c r="F133" s="251">
        <f t="shared" si="2"/>
        <v>-1946064922</v>
      </c>
      <c r="G133" s="462"/>
    </row>
    <row r="134" spans="3:7">
      <c r="C134" s="448" t="s">
        <v>358</v>
      </c>
      <c r="D134" s="451">
        <v>0</v>
      </c>
      <c r="E134" s="452">
        <v>171470404</v>
      </c>
      <c r="F134" s="251">
        <f t="shared" si="2"/>
        <v>-171470404</v>
      </c>
      <c r="G134" s="462"/>
    </row>
    <row r="135" spans="3:7">
      <c r="C135" s="448" t="s">
        <v>359</v>
      </c>
      <c r="D135" s="451">
        <v>0</v>
      </c>
      <c r="E135" s="452">
        <v>18009776017</v>
      </c>
      <c r="F135" s="251">
        <f t="shared" si="2"/>
        <v>-18009776017</v>
      </c>
      <c r="G135" s="462"/>
    </row>
    <row r="136" spans="3:7">
      <c r="C136" s="448" t="s">
        <v>344</v>
      </c>
      <c r="D136" s="451">
        <v>31923894</v>
      </c>
      <c r="E136" s="452">
        <v>2269091</v>
      </c>
      <c r="F136" s="251">
        <f t="shared" si="2"/>
        <v>29654803</v>
      </c>
    </row>
    <row r="137" spans="3:7">
      <c r="C137" s="448" t="s">
        <v>360</v>
      </c>
      <c r="D137" s="451">
        <v>0</v>
      </c>
      <c r="E137" s="452">
        <v>8972600</v>
      </c>
      <c r="F137" s="251">
        <f t="shared" si="2"/>
        <v>-8972600</v>
      </c>
    </row>
    <row r="138" spans="3:7">
      <c r="C138" s="448" t="s">
        <v>361</v>
      </c>
      <c r="D138" s="451">
        <v>0</v>
      </c>
      <c r="E138" s="452">
        <v>9927338852</v>
      </c>
      <c r="F138" s="251">
        <f t="shared" si="2"/>
        <v>-9927338852</v>
      </c>
      <c r="G138" s="462">
        <v>4</v>
      </c>
    </row>
    <row r="139" spans="3:7">
      <c r="C139" s="448" t="s">
        <v>362</v>
      </c>
      <c r="D139" s="451">
        <v>0</v>
      </c>
      <c r="E139" s="452">
        <v>21523150</v>
      </c>
      <c r="F139" s="251">
        <f t="shared" si="2"/>
        <v>-21523150</v>
      </c>
    </row>
    <row r="140" spans="3:7">
      <c r="C140" s="448" t="s">
        <v>593</v>
      </c>
      <c r="D140" s="451">
        <v>0</v>
      </c>
      <c r="E140" s="452">
        <v>12348000</v>
      </c>
      <c r="F140" s="251">
        <f t="shared" si="2"/>
        <v>-12348000</v>
      </c>
    </row>
    <row r="141" spans="3:7">
      <c r="C141" s="448" t="s">
        <v>363</v>
      </c>
      <c r="D141" s="451">
        <v>0</v>
      </c>
      <c r="E141" s="452">
        <v>1395914489</v>
      </c>
      <c r="F141" s="251">
        <f t="shared" si="2"/>
        <v>-1395914489</v>
      </c>
    </row>
    <row r="142" spans="3:7">
      <c r="C142" s="448" t="s">
        <v>364</v>
      </c>
      <c r="D142" s="451">
        <v>0</v>
      </c>
      <c r="E142" s="452">
        <v>389558091</v>
      </c>
      <c r="F142" s="251">
        <f t="shared" si="2"/>
        <v>-389558091</v>
      </c>
    </row>
    <row r="143" spans="3:7">
      <c r="C143" s="448" t="s">
        <v>345</v>
      </c>
      <c r="D143" s="451">
        <v>0</v>
      </c>
      <c r="E143" s="452">
        <v>919503347</v>
      </c>
      <c r="F143" s="251">
        <f t="shared" si="2"/>
        <v>-919503347</v>
      </c>
    </row>
    <row r="144" spans="3:7">
      <c r="C144" s="448" t="s">
        <v>365</v>
      </c>
      <c r="D144" s="451">
        <v>690000</v>
      </c>
      <c r="E144" s="452">
        <v>2153481334</v>
      </c>
      <c r="F144" s="251">
        <f t="shared" si="2"/>
        <v>-2152791334</v>
      </c>
    </row>
    <row r="145" spans="3:10">
      <c r="C145" s="448" t="s">
        <v>366</v>
      </c>
      <c r="D145" s="451">
        <v>6000000</v>
      </c>
      <c r="E145" s="452">
        <v>3712121176</v>
      </c>
      <c r="F145" s="251">
        <f t="shared" si="2"/>
        <v>-3706121176</v>
      </c>
    </row>
    <row r="148" spans="3:10">
      <c r="C148" s="453"/>
      <c r="D148" s="470" t="s">
        <v>598</v>
      </c>
      <c r="E148" s="453"/>
      <c r="F148" s="453"/>
    </row>
    <row r="149" spans="3:10">
      <c r="C149" s="453"/>
      <c r="D149" s="456" t="s">
        <v>734</v>
      </c>
      <c r="E149" s="453"/>
      <c r="F149" s="453"/>
    </row>
    <row r="150" spans="3:10">
      <c r="C150" s="453"/>
      <c r="D150" s="456" t="s">
        <v>599</v>
      </c>
      <c r="E150" s="453"/>
      <c r="F150" s="453"/>
    </row>
    <row r="151" spans="3:10">
      <c r="C151" s="453"/>
      <c r="D151" s="453"/>
      <c r="E151" s="453"/>
      <c r="F151" s="453"/>
    </row>
    <row r="152" spans="3:10">
      <c r="C152" s="453"/>
      <c r="D152" s="453"/>
      <c r="E152" s="456" t="s">
        <v>735</v>
      </c>
      <c r="F152" s="453"/>
    </row>
    <row r="153" spans="3:10">
      <c r="C153" s="457" t="s">
        <v>601</v>
      </c>
      <c r="D153" s="457" t="s">
        <v>602</v>
      </c>
      <c r="E153" s="457" t="s">
        <v>603</v>
      </c>
      <c r="F153" s="457" t="s">
        <v>604</v>
      </c>
    </row>
    <row r="154" spans="3:10">
      <c r="C154" s="458" t="s">
        <v>720</v>
      </c>
      <c r="D154" s="458" t="s">
        <v>721</v>
      </c>
      <c r="E154" s="459">
        <v>530604954966</v>
      </c>
      <c r="F154" s="459">
        <v>65647187783</v>
      </c>
    </row>
    <row r="155" spans="3:10">
      <c r="C155" s="458" t="s">
        <v>579</v>
      </c>
      <c r="D155" s="458" t="s">
        <v>605</v>
      </c>
      <c r="E155" s="459">
        <v>0</v>
      </c>
      <c r="F155" s="459">
        <v>38500000000</v>
      </c>
    </row>
    <row r="156" spans="3:10">
      <c r="C156" s="458" t="s">
        <v>346</v>
      </c>
      <c r="D156" s="458" t="s">
        <v>647</v>
      </c>
      <c r="E156" s="459">
        <v>0</v>
      </c>
      <c r="F156" s="459">
        <v>166098465132</v>
      </c>
    </row>
    <row r="157" spans="3:10">
      <c r="C157" s="458" t="s">
        <v>736</v>
      </c>
      <c r="D157" s="458" t="s">
        <v>737</v>
      </c>
      <c r="E157" s="459">
        <v>0</v>
      </c>
      <c r="F157" s="471">
        <v>391566241974</v>
      </c>
    </row>
    <row r="158" spans="3:10">
      <c r="C158" s="458" t="s">
        <v>611</v>
      </c>
      <c r="D158" s="458" t="s">
        <v>612</v>
      </c>
      <c r="E158" s="459">
        <v>0</v>
      </c>
      <c r="F158" s="472">
        <v>185626167440</v>
      </c>
      <c r="G158">
        <v>2</v>
      </c>
      <c r="J158" s="477">
        <f>-SUM(F158:F160)</f>
        <v>-189976185001</v>
      </c>
    </row>
    <row r="159" spans="3:10">
      <c r="C159" s="458" t="s">
        <v>654</v>
      </c>
      <c r="D159" s="458" t="s">
        <v>655</v>
      </c>
      <c r="E159" s="459">
        <v>0</v>
      </c>
      <c r="F159" s="472">
        <v>3974009621</v>
      </c>
      <c r="G159">
        <v>2</v>
      </c>
    </row>
    <row r="160" spans="3:10">
      <c r="C160" s="458" t="s">
        <v>660</v>
      </c>
      <c r="D160" s="458" t="s">
        <v>661</v>
      </c>
      <c r="E160" s="459">
        <v>0</v>
      </c>
      <c r="F160" s="472">
        <v>376007940</v>
      </c>
      <c r="G160">
        <v>2</v>
      </c>
    </row>
    <row r="161" spans="3:10">
      <c r="C161" s="458" t="s">
        <v>662</v>
      </c>
      <c r="D161" s="458" t="s">
        <v>663</v>
      </c>
      <c r="E161" s="459">
        <v>0</v>
      </c>
      <c r="F161" s="459">
        <v>3111583157</v>
      </c>
    </row>
    <row r="162" spans="3:10">
      <c r="C162" s="458" t="s">
        <v>664</v>
      </c>
      <c r="D162" s="458" t="s">
        <v>665</v>
      </c>
      <c r="E162" s="459">
        <v>0</v>
      </c>
      <c r="F162" s="459">
        <v>206473393</v>
      </c>
    </row>
    <row r="163" spans="3:10">
      <c r="C163" s="458" t="s">
        <v>619</v>
      </c>
      <c r="D163" s="458" t="s">
        <v>620</v>
      </c>
      <c r="E163" s="459">
        <v>0</v>
      </c>
      <c r="F163" s="472">
        <v>49419246613</v>
      </c>
      <c r="G163">
        <v>3</v>
      </c>
      <c r="J163" s="474">
        <f>-SUM(F163:F167)</f>
        <v>-53075777052</v>
      </c>
    </row>
    <row r="164" spans="3:10">
      <c r="C164" s="458" t="s">
        <v>621</v>
      </c>
      <c r="D164" s="458" t="s">
        <v>622</v>
      </c>
      <c r="E164" s="459">
        <v>0</v>
      </c>
      <c r="F164" s="472">
        <v>2578481871</v>
      </c>
      <c r="G164">
        <v>3</v>
      </c>
    </row>
    <row r="165" spans="3:10">
      <c r="C165" s="458" t="s">
        <v>687</v>
      </c>
      <c r="D165" s="458" t="s">
        <v>688</v>
      </c>
      <c r="E165" s="459">
        <v>0</v>
      </c>
      <c r="F165" s="472">
        <v>874680643</v>
      </c>
      <c r="G165">
        <v>3</v>
      </c>
    </row>
    <row r="166" spans="3:10">
      <c r="C166" s="458" t="s">
        <v>689</v>
      </c>
      <c r="D166" s="458" t="s">
        <v>690</v>
      </c>
      <c r="E166" s="459">
        <v>0</v>
      </c>
      <c r="F166" s="472">
        <v>140793179</v>
      </c>
      <c r="G166">
        <v>3</v>
      </c>
    </row>
    <row r="167" spans="3:10">
      <c r="C167" s="458" t="s">
        <v>691</v>
      </c>
      <c r="D167" s="458" t="s">
        <v>692</v>
      </c>
      <c r="E167" s="459">
        <v>0</v>
      </c>
      <c r="F167" s="472">
        <v>62574746</v>
      </c>
      <c r="G167">
        <v>3</v>
      </c>
    </row>
    <row r="168" spans="3:10">
      <c r="C168" s="458" t="s">
        <v>623</v>
      </c>
      <c r="D168" s="458" t="s">
        <v>624</v>
      </c>
      <c r="E168" s="473">
        <v>345931045</v>
      </c>
      <c r="F168" s="459">
        <v>731792920</v>
      </c>
    </row>
    <row r="169" spans="3:10">
      <c r="C169" s="458" t="s">
        <v>588</v>
      </c>
      <c r="D169" s="458" t="s">
        <v>535</v>
      </c>
      <c r="E169" s="459">
        <v>0</v>
      </c>
      <c r="F169" s="471">
        <v>11500000000</v>
      </c>
    </row>
    <row r="170" spans="3:10">
      <c r="C170" s="458" t="s">
        <v>738</v>
      </c>
      <c r="D170" s="458" t="s">
        <v>539</v>
      </c>
      <c r="E170" s="459">
        <v>11500000000</v>
      </c>
      <c r="F170" s="459">
        <v>0</v>
      </c>
      <c r="I170">
        <v>3</v>
      </c>
      <c r="J170" s="251">
        <f>J119+J163</f>
        <v>-68014052926</v>
      </c>
    </row>
    <row r="171" spans="3:10">
      <c r="C171" s="458"/>
      <c r="D171" s="458"/>
      <c r="E171" s="460">
        <v>542450886011</v>
      </c>
      <c r="F171" s="460">
        <v>920413706412</v>
      </c>
    </row>
    <row r="172" spans="3:10">
      <c r="C172" s="453"/>
      <c r="D172" s="453"/>
      <c r="E172" s="456" t="s">
        <v>739</v>
      </c>
      <c r="F172" s="453"/>
      <c r="I172">
        <v>2</v>
      </c>
      <c r="J172" s="478">
        <f>J108+J158+J185</f>
        <v>-488835154765</v>
      </c>
    </row>
    <row r="176" spans="3:10">
      <c r="C176" s="453"/>
      <c r="D176" s="479" t="s">
        <v>598</v>
      </c>
    </row>
    <row r="177" spans="3:10">
      <c r="D177" s="480" t="s">
        <v>741</v>
      </c>
    </row>
    <row r="178" spans="3:10">
      <c r="D178" s="480" t="s">
        <v>599</v>
      </c>
    </row>
    <row r="180" spans="3:10">
      <c r="C180" s="481" t="s">
        <v>601</v>
      </c>
      <c r="D180" s="481" t="s">
        <v>602</v>
      </c>
      <c r="E180" s="481" t="s">
        <v>603</v>
      </c>
      <c r="F180" s="481" t="s">
        <v>604</v>
      </c>
    </row>
    <row r="181" spans="3:10">
      <c r="C181" s="432" t="s">
        <v>728</v>
      </c>
      <c r="D181" s="432" t="s">
        <v>721</v>
      </c>
      <c r="E181" s="433">
        <v>400000000</v>
      </c>
      <c r="F181" s="433">
        <v>650000000</v>
      </c>
    </row>
    <row r="182" spans="3:10">
      <c r="C182" s="432" t="s">
        <v>720</v>
      </c>
      <c r="D182" s="432" t="s">
        <v>721</v>
      </c>
      <c r="E182" s="433">
        <v>431314689015</v>
      </c>
      <c r="F182" s="433">
        <v>448764689223</v>
      </c>
    </row>
    <row r="183" spans="3:10">
      <c r="C183" s="432" t="s">
        <v>742</v>
      </c>
      <c r="D183" s="432" t="s">
        <v>743</v>
      </c>
      <c r="E183" s="433">
        <v>24833589300</v>
      </c>
      <c r="F183" s="433">
        <v>0</v>
      </c>
    </row>
    <row r="184" spans="3:10">
      <c r="C184" s="432" t="s">
        <v>337</v>
      </c>
      <c r="D184" s="432" t="s">
        <v>102</v>
      </c>
      <c r="E184" s="433">
        <v>0</v>
      </c>
      <c r="F184" s="433">
        <v>6638791</v>
      </c>
    </row>
    <row r="185" spans="3:10">
      <c r="C185" s="432" t="s">
        <v>656</v>
      </c>
      <c r="D185" s="432" t="s">
        <v>657</v>
      </c>
      <c r="E185" s="433">
        <v>0</v>
      </c>
      <c r="F185" s="433">
        <v>208622776596</v>
      </c>
      <c r="G185">
        <v>2</v>
      </c>
      <c r="J185" s="478">
        <f>-(F185+F186+F187)</f>
        <v>-211508306196</v>
      </c>
    </row>
    <row r="186" spans="3:10">
      <c r="C186" s="432" t="s">
        <v>744</v>
      </c>
      <c r="D186" s="432" t="s">
        <v>745</v>
      </c>
      <c r="E186" s="433">
        <v>0</v>
      </c>
      <c r="F186" s="433">
        <v>665649600</v>
      </c>
      <c r="G186">
        <v>2</v>
      </c>
    </row>
    <row r="187" spans="3:10">
      <c r="C187" s="432" t="s">
        <v>660</v>
      </c>
      <c r="D187" s="432" t="s">
        <v>661</v>
      </c>
      <c r="E187" s="433">
        <v>0</v>
      </c>
      <c r="F187" s="433">
        <v>2219880000</v>
      </c>
      <c r="G187">
        <v>2</v>
      </c>
    </row>
    <row r="188" spans="3:10">
      <c r="C188" s="432" t="s">
        <v>588</v>
      </c>
      <c r="D188" s="432" t="s">
        <v>535</v>
      </c>
      <c r="E188" s="433">
        <v>166098465132</v>
      </c>
      <c r="F188" s="433">
        <v>0</v>
      </c>
    </row>
    <row r="189" spans="3:10">
      <c r="C189" s="432" t="s">
        <v>738</v>
      </c>
      <c r="D189" s="432" t="s">
        <v>539</v>
      </c>
      <c r="E189" s="433">
        <v>38500000000</v>
      </c>
      <c r="F189" s="433">
        <v>0</v>
      </c>
    </row>
    <row r="190" spans="3:10">
      <c r="C190" s="432" t="s">
        <v>341</v>
      </c>
      <c r="D190" s="432" t="s">
        <v>698</v>
      </c>
      <c r="E190" s="433">
        <v>561763</v>
      </c>
      <c r="F190" s="433">
        <v>0</v>
      </c>
    </row>
    <row r="191" spans="3:10">
      <c r="C191" s="432" t="s">
        <v>631</v>
      </c>
      <c r="D191" s="432" t="s">
        <v>632</v>
      </c>
      <c r="E191" s="433">
        <v>0</v>
      </c>
      <c r="F191" s="433">
        <v>161450322</v>
      </c>
    </row>
    <row r="192" spans="3:10">
      <c r="C192" s="432" t="s">
        <v>360</v>
      </c>
      <c r="D192" s="432" t="s">
        <v>707</v>
      </c>
      <c r="E192" s="433">
        <v>0</v>
      </c>
      <c r="F192" s="433">
        <v>56220678</v>
      </c>
    </row>
    <row r="193" spans="3:6">
      <c r="C193" s="482"/>
      <c r="D193" s="482"/>
      <c r="E193" s="461">
        <v>661147305210</v>
      </c>
      <c r="F193" s="461">
        <v>661147305210</v>
      </c>
    </row>
  </sheetData>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sheetPr>
  <dimension ref="A1:J65"/>
  <sheetViews>
    <sheetView workbookViewId="0">
      <selection activeCell="A41" sqref="A41:E43"/>
    </sheetView>
  </sheetViews>
  <sheetFormatPr defaultColWidth="9" defaultRowHeight="12.75"/>
  <cols>
    <col min="1" max="1" width="38.375" style="1" customWidth="1"/>
    <col min="2" max="2" width="4.875" style="1" customWidth="1"/>
    <col min="3" max="3" width="6.375" style="1" customWidth="1"/>
    <col min="4" max="5" width="17" style="1" customWidth="1"/>
    <col min="6" max="6" width="16.25" style="4" customWidth="1"/>
    <col min="7" max="7" width="12.375" style="1" customWidth="1"/>
    <col min="8" max="8" width="14" style="1" customWidth="1"/>
    <col min="9" max="9" width="10.25" style="1" customWidth="1"/>
    <col min="10" max="10" width="11" style="1" customWidth="1"/>
    <col min="11" max="16384" width="9" style="1"/>
  </cols>
  <sheetData>
    <row r="1" spans="1:10" ht="14.25">
      <c r="A1" s="111" t="str">
        <f>TAISAN!A1</f>
        <v>CÔNG TY CỔ PHẦN CẢNG RAU QUẢ</v>
      </c>
      <c r="E1" s="61" t="str">
        <f>TAISAN!E1</f>
        <v>BÁO CÁO TÀI CHÍNH</v>
      </c>
    </row>
    <row r="2" spans="1:10" ht="15">
      <c r="A2" s="56" t="str">
        <f>TAISAN!A2</f>
        <v>Số 1 Nguyễn Văn Quỳ, P. Phú Thuận, Quận 7, TP.HCM</v>
      </c>
      <c r="B2" s="56"/>
      <c r="C2" s="56"/>
      <c r="D2" s="56"/>
      <c r="E2" s="127" t="str">
        <f>TAISAN!E2</f>
        <v>Cho năm tài chính kết thúc ngày 31/12/2015</v>
      </c>
    </row>
    <row r="3" spans="1:10" s="75" customFormat="1" ht="3" customHeight="1">
      <c r="A3" s="103"/>
      <c r="B3" s="58"/>
      <c r="C3" s="58"/>
      <c r="D3" s="58"/>
      <c r="E3" s="58"/>
      <c r="F3" s="36"/>
    </row>
    <row r="4" spans="1:10" ht="15" customHeight="1"/>
    <row r="5" spans="1:10" ht="18" customHeight="1">
      <c r="A5" s="745" t="s">
        <v>83</v>
      </c>
      <c r="B5" s="745"/>
      <c r="C5" s="745"/>
      <c r="D5" s="745"/>
      <c r="E5" s="745"/>
    </row>
    <row r="6" spans="1:10" ht="15">
      <c r="A6" s="736" t="str">
        <f>KQKD!A6</f>
        <v>Năm 2015</v>
      </c>
      <c r="B6" s="736"/>
      <c r="C6" s="736"/>
      <c r="D6" s="736"/>
      <c r="E6" s="736"/>
    </row>
    <row r="7" spans="1:10" ht="15">
      <c r="A7" s="126"/>
      <c r="B7" s="126"/>
      <c r="C7" s="126"/>
      <c r="D7" s="126"/>
      <c r="E7" s="23" t="str">
        <f>TAISAN!E7</f>
        <v>Đơn vị tính: VND</v>
      </c>
      <c r="H7" s="4"/>
    </row>
    <row r="8" spans="1:10" ht="9" customHeight="1" thickBot="1">
      <c r="H8" s="4"/>
    </row>
    <row r="9" spans="1:10" ht="15" customHeight="1" thickTop="1">
      <c r="A9" s="737" t="s">
        <v>0</v>
      </c>
      <c r="B9" s="788" t="s">
        <v>305</v>
      </c>
      <c r="C9" s="788" t="s">
        <v>1</v>
      </c>
      <c r="D9" s="791" t="str">
        <f>KQKD!D9</f>
        <v xml:space="preserve"> Năm nay </v>
      </c>
      <c r="E9" s="793" t="str">
        <f>KQKD!E9</f>
        <v xml:space="preserve"> Năm trước </v>
      </c>
      <c r="H9" s="4"/>
    </row>
    <row r="10" spans="1:10" ht="15" customHeight="1">
      <c r="A10" s="738"/>
      <c r="B10" s="742"/>
      <c r="C10" s="742"/>
      <c r="D10" s="792"/>
      <c r="E10" s="794"/>
      <c r="H10" s="4"/>
    </row>
    <row r="11" spans="1:10" ht="15">
      <c r="A11" s="62"/>
      <c r="B11" s="63"/>
      <c r="C11" s="63"/>
      <c r="D11" s="78"/>
      <c r="E11" s="65"/>
      <c r="H11" s="36"/>
    </row>
    <row r="12" spans="1:10" ht="15.95" customHeight="1">
      <c r="A12" s="77" t="s">
        <v>84</v>
      </c>
      <c r="B12" s="79"/>
      <c r="C12" s="93"/>
      <c r="D12" s="94"/>
      <c r="E12" s="95"/>
      <c r="H12" s="37"/>
    </row>
    <row r="13" spans="1:10" ht="32.1" customHeight="1">
      <c r="A13" s="80" t="s">
        <v>166</v>
      </c>
      <c r="B13" s="195" t="s">
        <v>316</v>
      </c>
      <c r="C13" s="94"/>
      <c r="D13" s="166">
        <v>757019518151</v>
      </c>
      <c r="E13" s="167">
        <v>796299088602</v>
      </c>
      <c r="F13" s="254"/>
      <c r="G13" s="4"/>
      <c r="H13" s="36"/>
    </row>
    <row r="14" spans="1:10" ht="28.5" customHeight="1">
      <c r="A14" s="80" t="s">
        <v>167</v>
      </c>
      <c r="B14" s="195" t="s">
        <v>317</v>
      </c>
      <c r="C14" s="94"/>
      <c r="D14" s="498">
        <f>'lap LCTT'!J172</f>
        <v>-488835154765</v>
      </c>
      <c r="E14" s="167">
        <v>-661754915315</v>
      </c>
      <c r="F14" s="483">
        <v>-585237122163</v>
      </c>
      <c r="G14" s="4"/>
      <c r="H14" s="483"/>
      <c r="I14" s="255"/>
    </row>
    <row r="15" spans="1:10" ht="18" customHeight="1">
      <c r="A15" s="80" t="s">
        <v>168</v>
      </c>
      <c r="B15" s="195" t="s">
        <v>318</v>
      </c>
      <c r="C15" s="94"/>
      <c r="D15" s="166">
        <v>-64700052119</v>
      </c>
      <c r="E15" s="167">
        <v>-61612556064</v>
      </c>
      <c r="F15" s="483"/>
      <c r="G15" s="4"/>
      <c r="H15" s="483"/>
      <c r="J15" s="17"/>
    </row>
    <row r="16" spans="1:10" ht="18" customHeight="1">
      <c r="A16" s="80" t="s">
        <v>169</v>
      </c>
      <c r="B16" s="195" t="s">
        <v>319</v>
      </c>
      <c r="C16" s="94"/>
      <c r="D16" s="166" t="e">
        <f>-'P.21-22'!#REF!</f>
        <v>#REF!</v>
      </c>
      <c r="E16" s="167">
        <v>-18882315743</v>
      </c>
      <c r="F16" s="484"/>
      <c r="G16" s="4"/>
      <c r="H16" s="4"/>
    </row>
    <row r="17" spans="1:8" ht="18" customHeight="1">
      <c r="A17" s="80" t="s">
        <v>170</v>
      </c>
      <c r="B17" s="195" t="s">
        <v>320</v>
      </c>
      <c r="C17" s="94"/>
      <c r="D17" s="166">
        <v>-7320069430</v>
      </c>
      <c r="E17" s="167">
        <v>-25525666995</v>
      </c>
      <c r="F17" s="483">
        <f>'P.21-22'!E24</f>
        <v>16468674041</v>
      </c>
      <c r="G17" s="4"/>
      <c r="H17" s="483"/>
    </row>
    <row r="18" spans="1:8" ht="18" customHeight="1">
      <c r="A18" s="80" t="s">
        <v>171</v>
      </c>
      <c r="B18" s="195" t="s">
        <v>321</v>
      </c>
      <c r="C18" s="94"/>
      <c r="D18" s="166"/>
      <c r="E18" s="167">
        <v>0</v>
      </c>
      <c r="F18" s="483">
        <v>55224852482</v>
      </c>
      <c r="G18" s="4"/>
      <c r="H18" s="483">
        <f>'lap LCTT'!F99+'lap LCTT'!F105</f>
        <v>55224852482</v>
      </c>
    </row>
    <row r="19" spans="1:8" ht="18" customHeight="1">
      <c r="A19" s="80" t="s">
        <v>172</v>
      </c>
      <c r="B19" s="195" t="s">
        <v>322</v>
      </c>
      <c r="C19" s="94"/>
      <c r="D19" s="166">
        <v>-58449425783</v>
      </c>
      <c r="E19" s="167">
        <v>-44629958673</v>
      </c>
      <c r="F19" s="484">
        <v>-27558543327</v>
      </c>
      <c r="G19" s="4"/>
      <c r="H19" s="483"/>
    </row>
    <row r="20" spans="1:8" ht="30" customHeight="1">
      <c r="A20" s="96" t="s">
        <v>85</v>
      </c>
      <c r="B20" s="79">
        <v>20</v>
      </c>
      <c r="C20" s="97"/>
      <c r="D20" s="187" t="e">
        <f>SUM(D13:D19)</f>
        <v>#REF!</v>
      </c>
      <c r="E20" s="186">
        <f>SUM(E13:E19)</f>
        <v>-16106324188</v>
      </c>
      <c r="F20" s="1"/>
      <c r="G20" s="4"/>
      <c r="H20" s="4"/>
    </row>
    <row r="21" spans="1:8" ht="15.95" customHeight="1">
      <c r="A21" s="77"/>
      <c r="B21" s="79"/>
      <c r="C21" s="98"/>
      <c r="D21" s="82"/>
      <c r="E21" s="83"/>
      <c r="G21" s="4"/>
      <c r="H21" s="4"/>
    </row>
    <row r="22" spans="1:8" ht="18" customHeight="1">
      <c r="A22" s="77" t="s">
        <v>86</v>
      </c>
      <c r="B22" s="79"/>
      <c r="C22" s="93"/>
      <c r="D22" s="87"/>
      <c r="E22" s="81"/>
      <c r="G22" s="4"/>
      <c r="H22" s="4"/>
    </row>
    <row r="23" spans="1:8" ht="32.1" customHeight="1">
      <c r="A23" s="80" t="s">
        <v>87</v>
      </c>
      <c r="B23" s="79">
        <v>21</v>
      </c>
      <c r="C23" s="94"/>
      <c r="D23" s="166">
        <f>-'P. 19'!H13-P.20!J14</f>
        <v>-4743303145</v>
      </c>
      <c r="E23" s="167">
        <v>-48932075798</v>
      </c>
      <c r="F23" s="254"/>
      <c r="G23" s="4"/>
      <c r="H23" s="4"/>
    </row>
    <row r="24" spans="1:8" ht="32.1" customHeight="1">
      <c r="A24" s="80" t="s">
        <v>88</v>
      </c>
      <c r="B24" s="79">
        <v>22</v>
      </c>
      <c r="C24" s="94"/>
      <c r="D24" s="166">
        <v>775909092</v>
      </c>
      <c r="E24" s="167">
        <v>272727273</v>
      </c>
      <c r="G24" s="4"/>
      <c r="H24" s="4"/>
    </row>
    <row r="25" spans="1:8" ht="32.1" hidden="1" customHeight="1">
      <c r="A25" s="80" t="s">
        <v>89</v>
      </c>
      <c r="B25" s="79">
        <v>23</v>
      </c>
      <c r="C25" s="94"/>
      <c r="D25" s="166"/>
      <c r="E25" s="167"/>
      <c r="G25" s="4"/>
      <c r="H25" s="4"/>
    </row>
    <row r="26" spans="1:8" ht="32.1" hidden="1" customHeight="1">
      <c r="A26" s="80" t="s">
        <v>90</v>
      </c>
      <c r="B26" s="79">
        <v>24</v>
      </c>
      <c r="C26" s="94"/>
      <c r="D26" s="166"/>
      <c r="E26" s="167"/>
      <c r="G26" s="4"/>
      <c r="H26" s="4"/>
    </row>
    <row r="27" spans="1:8" ht="18" customHeight="1">
      <c r="A27" s="80" t="s">
        <v>323</v>
      </c>
      <c r="B27" s="79">
        <v>25</v>
      </c>
      <c r="C27" s="94"/>
      <c r="D27" s="166">
        <f>-(TAISAN!D19-TAISAN!E19)</f>
        <v>0</v>
      </c>
      <c r="E27" s="167">
        <v>-218677430</v>
      </c>
      <c r="G27" s="4"/>
      <c r="H27" s="4"/>
    </row>
    <row r="28" spans="1:8" ht="18" customHeight="1">
      <c r="A28" s="80" t="s">
        <v>324</v>
      </c>
      <c r="B28" s="79">
        <v>26</v>
      </c>
      <c r="C28" s="94"/>
      <c r="D28" s="166">
        <v>0</v>
      </c>
      <c r="E28" s="167">
        <v>0</v>
      </c>
      <c r="G28" s="4"/>
      <c r="H28" s="4"/>
    </row>
    <row r="29" spans="1:8" ht="18" customHeight="1">
      <c r="A29" s="80" t="s">
        <v>325</v>
      </c>
      <c r="B29" s="79">
        <v>27</v>
      </c>
      <c r="C29" s="94"/>
      <c r="D29" s="166">
        <f>'P.24-26'!D69+'P.24-26'!D73</f>
        <v>1722630562</v>
      </c>
      <c r="E29" s="167">
        <v>341284889</v>
      </c>
      <c r="G29" s="4"/>
      <c r="H29" s="4"/>
    </row>
    <row r="30" spans="1:8" ht="18" customHeight="1">
      <c r="A30" s="96" t="s">
        <v>91</v>
      </c>
      <c r="B30" s="79">
        <v>30</v>
      </c>
      <c r="C30" s="97"/>
      <c r="D30" s="187">
        <f>SUM(D23:D29)</f>
        <v>-2244763491</v>
      </c>
      <c r="E30" s="186">
        <f>SUM(E23:E29)</f>
        <v>-48536741066</v>
      </c>
      <c r="G30" s="4"/>
      <c r="H30" s="4"/>
    </row>
    <row r="31" spans="1:8" ht="15.95" customHeight="1">
      <c r="A31" s="96"/>
      <c r="B31" s="79"/>
      <c r="C31" s="97"/>
      <c r="D31" s="187"/>
      <c r="E31" s="186"/>
      <c r="G31" s="4"/>
      <c r="H31" s="4"/>
    </row>
    <row r="32" spans="1:8" ht="18" customHeight="1">
      <c r="A32" s="99" t="s">
        <v>92</v>
      </c>
      <c r="B32" s="79"/>
      <c r="C32" s="93"/>
      <c r="D32" s="87"/>
      <c r="E32" s="81"/>
      <c r="G32" s="4"/>
      <c r="H32" s="4"/>
    </row>
    <row r="33" spans="1:8" ht="32.1" hidden="1" customHeight="1">
      <c r="A33" s="100" t="s">
        <v>93</v>
      </c>
      <c r="B33" s="79">
        <v>31</v>
      </c>
      <c r="C33" s="94"/>
      <c r="D33" s="166"/>
      <c r="E33" s="167">
        <v>0</v>
      </c>
      <c r="G33" s="4"/>
      <c r="H33" s="4"/>
    </row>
    <row r="34" spans="1:8" ht="32.1" customHeight="1">
      <c r="A34" s="100" t="s">
        <v>330</v>
      </c>
      <c r="B34" s="79">
        <v>32</v>
      </c>
      <c r="C34" s="94"/>
      <c r="D34" s="497">
        <v>-966900000</v>
      </c>
      <c r="E34" s="292">
        <v>-44951133800</v>
      </c>
      <c r="G34" s="4"/>
      <c r="H34" s="4"/>
    </row>
    <row r="35" spans="1:8" ht="15.95" customHeight="1">
      <c r="A35" s="100" t="s">
        <v>331</v>
      </c>
      <c r="B35" s="79">
        <v>33</v>
      </c>
      <c r="C35" s="94"/>
      <c r="D35" s="166">
        <f>'P.21-22'!D56+'P.21-22'!D59</f>
        <v>107637137599</v>
      </c>
      <c r="E35" s="167">
        <v>303490498462</v>
      </c>
      <c r="G35" s="4"/>
      <c r="H35" s="4"/>
    </row>
    <row r="36" spans="1:8" ht="15.95" customHeight="1">
      <c r="A36" s="100" t="s">
        <v>332</v>
      </c>
      <c r="B36" s="79">
        <v>34</v>
      </c>
      <c r="C36" s="94"/>
      <c r="D36" s="166" t="e">
        <f>-'P.21-22'!E56-'P.21-22'!#REF!</f>
        <v>#REF!</v>
      </c>
      <c r="E36" s="167">
        <v>-184235886943</v>
      </c>
      <c r="G36" s="4"/>
      <c r="H36" s="4"/>
    </row>
    <row r="37" spans="1:8" ht="15.95" hidden="1" customHeight="1">
      <c r="A37" s="100" t="s">
        <v>94</v>
      </c>
      <c r="B37" s="79">
        <v>35</v>
      </c>
      <c r="C37" s="94"/>
      <c r="D37" s="166"/>
      <c r="E37" s="167"/>
      <c r="G37" s="4"/>
      <c r="H37" s="4"/>
    </row>
    <row r="38" spans="1:8" ht="15.95" customHeight="1">
      <c r="A38" s="100" t="s">
        <v>333</v>
      </c>
      <c r="B38" s="79">
        <v>36</v>
      </c>
      <c r="C38" s="94"/>
      <c r="D38" s="166">
        <v>-639350</v>
      </c>
      <c r="E38" s="167">
        <v>0</v>
      </c>
      <c r="G38" s="4"/>
      <c r="H38" s="4"/>
    </row>
    <row r="39" spans="1:8" ht="18" customHeight="1">
      <c r="A39" s="101" t="s">
        <v>95</v>
      </c>
      <c r="B39" s="79">
        <v>40</v>
      </c>
      <c r="C39" s="97"/>
      <c r="D39" s="187" t="e">
        <f>SUM(D33:D38)</f>
        <v>#REF!</v>
      </c>
      <c r="E39" s="186">
        <f>SUM(E33:E38)</f>
        <v>74303477719</v>
      </c>
      <c r="G39" s="4"/>
      <c r="H39" s="4"/>
    </row>
    <row r="40" spans="1:8" ht="15.95" customHeight="1" thickBot="1">
      <c r="A40" s="104"/>
      <c r="B40" s="90"/>
      <c r="C40" s="105"/>
      <c r="D40" s="106"/>
      <c r="E40" s="107"/>
    </row>
    <row r="41" spans="1:8" ht="24.75" customHeight="1" thickTop="1">
      <c r="A41" s="789" t="s">
        <v>190</v>
      </c>
      <c r="B41" s="789"/>
      <c r="C41" s="789"/>
      <c r="D41" s="789"/>
      <c r="E41" s="789"/>
    </row>
    <row r="42" spans="1:8" ht="15.95" customHeight="1">
      <c r="A42" s="790" t="str">
        <f>A6</f>
        <v>Năm 2015</v>
      </c>
      <c r="B42" s="790"/>
      <c r="C42" s="790"/>
      <c r="D42" s="790"/>
      <c r="E42" s="790"/>
    </row>
    <row r="43" spans="1:8" ht="15.95" customHeight="1">
      <c r="A43" s="108"/>
      <c r="B43" s="6"/>
      <c r="C43" s="109"/>
      <c r="D43" s="31"/>
      <c r="E43" s="127" t="str">
        <f>E7</f>
        <v>Đơn vị tính: VND</v>
      </c>
    </row>
    <row r="44" spans="1:8" ht="15.95" customHeight="1" thickBot="1">
      <c r="A44" s="108"/>
      <c r="B44" s="6"/>
      <c r="C44" s="109"/>
      <c r="D44" s="31"/>
      <c r="E44" s="110"/>
    </row>
    <row r="45" spans="1:8" ht="15.95" customHeight="1" thickTop="1">
      <c r="A45" s="737" t="s">
        <v>0</v>
      </c>
      <c r="B45" s="788" t="s">
        <v>305</v>
      </c>
      <c r="C45" s="788" t="s">
        <v>1</v>
      </c>
      <c r="D45" s="791" t="str">
        <f>D9</f>
        <v xml:space="preserve"> Năm nay </v>
      </c>
      <c r="E45" s="793" t="str">
        <f>E9</f>
        <v xml:space="preserve"> Năm trước </v>
      </c>
    </row>
    <row r="46" spans="1:8" ht="15.95" customHeight="1">
      <c r="A46" s="738"/>
      <c r="B46" s="742"/>
      <c r="C46" s="742"/>
      <c r="D46" s="792"/>
      <c r="E46" s="794"/>
    </row>
    <row r="47" spans="1:8" ht="15.95" customHeight="1">
      <c r="A47" s="80"/>
      <c r="B47" s="79"/>
      <c r="C47" s="94"/>
      <c r="D47" s="87"/>
      <c r="E47" s="81"/>
    </row>
    <row r="48" spans="1:8" ht="18" customHeight="1">
      <c r="A48" s="99" t="s">
        <v>96</v>
      </c>
      <c r="B48" s="79">
        <v>50</v>
      </c>
      <c r="C48" s="93"/>
      <c r="D48" s="168" t="e">
        <f>D39+D30+D20</f>
        <v>#REF!</v>
      </c>
      <c r="E48" s="169">
        <f>E39+E30+E20</f>
        <v>9660412465</v>
      </c>
    </row>
    <row r="49" spans="1:7" ht="15.95" customHeight="1">
      <c r="A49" s="99"/>
      <c r="B49" s="79"/>
      <c r="C49" s="93"/>
      <c r="D49" s="82"/>
      <c r="E49" s="83"/>
    </row>
    <row r="50" spans="1:7" ht="18" customHeight="1">
      <c r="A50" s="99" t="s">
        <v>97</v>
      </c>
      <c r="B50" s="79">
        <v>60</v>
      </c>
      <c r="C50" s="102"/>
      <c r="D50" s="168">
        <f>TAISAN!E14</f>
        <v>2473952860</v>
      </c>
      <c r="E50" s="169">
        <v>6862574741</v>
      </c>
    </row>
    <row r="51" spans="1:7" ht="30" customHeight="1">
      <c r="A51" s="100" t="s">
        <v>98</v>
      </c>
      <c r="B51" s="79">
        <v>61</v>
      </c>
      <c r="C51" s="102"/>
      <c r="D51" s="166">
        <v>0</v>
      </c>
      <c r="E51" s="167">
        <v>0</v>
      </c>
      <c r="F51" s="252"/>
    </row>
    <row r="52" spans="1:7" ht="18" customHeight="1" thickBot="1">
      <c r="A52" s="88" t="s">
        <v>99</v>
      </c>
      <c r="B52" s="90">
        <v>70</v>
      </c>
      <c r="C52" s="90" t="s">
        <v>31</v>
      </c>
      <c r="D52" s="188" t="e">
        <f>SUM(D48:D51)</f>
        <v>#REF!</v>
      </c>
      <c r="E52" s="189">
        <f>SUM(E48:E51)</f>
        <v>16522987206</v>
      </c>
      <c r="F52" s="253" t="e">
        <f>D52-TAISAN!D14</f>
        <v>#REF!</v>
      </c>
      <c r="G52" s="17"/>
    </row>
    <row r="53" spans="1:7" ht="13.5" thickTop="1">
      <c r="D53" s="4"/>
      <c r="E53" s="4"/>
    </row>
    <row r="55" spans="1:7" ht="15.75" customHeight="1">
      <c r="A55" s="747" t="s">
        <v>220</v>
      </c>
      <c r="B55" s="747"/>
      <c r="C55" s="747"/>
      <c r="D55" s="747"/>
      <c r="E55" s="747"/>
    </row>
    <row r="56" spans="1:7">
      <c r="A56" s="782"/>
      <c r="B56" s="782"/>
      <c r="C56" s="782"/>
      <c r="D56" s="782"/>
    </row>
    <row r="57" spans="1:7">
      <c r="A57" s="782"/>
      <c r="B57" s="782"/>
      <c r="C57" s="782"/>
      <c r="D57" s="782"/>
    </row>
    <row r="58" spans="1:7">
      <c r="A58" s="782"/>
      <c r="B58" s="782"/>
      <c r="C58" s="782"/>
      <c r="D58" s="782"/>
    </row>
    <row r="59" spans="1:7">
      <c r="A59" s="782"/>
      <c r="B59" s="782"/>
      <c r="C59" s="782"/>
      <c r="D59" s="782"/>
    </row>
    <row r="60" spans="1:7">
      <c r="A60" s="782"/>
      <c r="B60" s="782"/>
      <c r="C60" s="782"/>
      <c r="D60" s="782"/>
    </row>
    <row r="61" spans="1:7">
      <c r="A61" s="782"/>
      <c r="B61" s="782"/>
      <c r="C61" s="782"/>
      <c r="D61" s="782"/>
    </row>
    <row r="62" spans="1:7">
      <c r="A62" s="783"/>
      <c r="B62" s="782"/>
      <c r="C62" s="783"/>
      <c r="D62" s="782"/>
    </row>
    <row r="63" spans="1:7" ht="15.75" customHeight="1">
      <c r="A63" s="747">
        <f>KQKD!A43</f>
        <v>0</v>
      </c>
      <c r="B63" s="747"/>
      <c r="C63" s="747"/>
      <c r="D63" s="747"/>
      <c r="E63" s="747"/>
    </row>
    <row r="64" spans="1:7" ht="15" customHeight="1">
      <c r="A64" s="1">
        <f>KQKD!A45</f>
        <v>0</v>
      </c>
    </row>
    <row r="65" spans="1:1" ht="15">
      <c r="A65" s="122"/>
    </row>
  </sheetData>
  <mergeCells count="20">
    <mergeCell ref="B45:B46"/>
    <mergeCell ref="A5:E5"/>
    <mergeCell ref="A6:E6"/>
    <mergeCell ref="A41:E41"/>
    <mergeCell ref="A42:E42"/>
    <mergeCell ref="A9:A10"/>
    <mergeCell ref="C9:C10"/>
    <mergeCell ref="D9:D10"/>
    <mergeCell ref="E9:E10"/>
    <mergeCell ref="B9:B10"/>
    <mergeCell ref="A45:A46"/>
    <mergeCell ref="C45:C46"/>
    <mergeCell ref="D45:D46"/>
    <mergeCell ref="E45:E46"/>
    <mergeCell ref="A55:E55"/>
    <mergeCell ref="A63:E63"/>
    <mergeCell ref="A56:A62"/>
    <mergeCell ref="B56:B62"/>
    <mergeCell ref="C56:C62"/>
    <mergeCell ref="D56:D62"/>
  </mergeCells>
  <phoneticPr fontId="13" type="noConversion"/>
  <pageMargins left="0.86614173228346503" right="0.55118110236220497" top="0.43307086614173201" bottom="0.47244094488188998" header="0.196850393700787" footer="0.31496062992126"/>
  <pageSetup paperSize="9" firstPageNumber="8" orientation="portrait" useFirstPageNumber="1" r:id="rId1"/>
  <headerFooter alignWithMargins="0">
    <oddFooter>&amp;C&amp;"+,thường"&amp;11&amp;P</oddFooter>
  </headerFooter>
  <rowBreaks count="1" manualBreakCount="1">
    <brk id="40" max="4"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election activeCell="I41" sqref="I41"/>
    </sheetView>
  </sheetViews>
  <sheetFormatPr defaultColWidth="9" defaultRowHeight="15"/>
  <cols>
    <col min="1" max="1" width="3.625" style="111" customWidth="1"/>
    <col min="2" max="2" width="32.875" style="33" customWidth="1"/>
    <col min="3" max="4" width="15.875" style="33" hidden="1" customWidth="1"/>
    <col min="5" max="5" width="6.375" style="33" customWidth="1"/>
    <col min="6" max="6" width="16.125" style="33" customWidth="1"/>
    <col min="7" max="7" width="2.375" style="33" customWidth="1"/>
    <col min="8" max="8" width="15.875" style="33" customWidth="1"/>
    <col min="9" max="9" width="12" style="150" customWidth="1"/>
    <col min="10" max="10" width="7.125" style="150" customWidth="1"/>
    <col min="11" max="11" width="16" style="33" customWidth="1"/>
    <col min="12" max="12" width="14.25" style="33" bestFit="1" customWidth="1"/>
    <col min="13" max="13" width="14.375" style="33" bestFit="1" customWidth="1"/>
    <col min="14" max="16384" width="9" style="33"/>
  </cols>
  <sheetData>
    <row r="1" spans="1:10">
      <c r="A1" s="111" t="str">
        <f>TAISAN!A1</f>
        <v>CÔNG TY CỔ PHẦN CẢNG RAU QUẢ</v>
      </c>
      <c r="H1" s="61" t="s">
        <v>188</v>
      </c>
      <c r="I1" s="149"/>
    </row>
    <row r="2" spans="1:10">
      <c r="A2" s="56" t="str">
        <f>TAISAN!A2</f>
        <v>Số 1 Nguyễn Văn Quỳ, P. Phú Thuận, Quận 7, TP.HCM</v>
      </c>
      <c r="B2" s="56"/>
      <c r="C2" s="56"/>
      <c r="D2" s="56"/>
      <c r="E2" s="56"/>
      <c r="F2" s="56"/>
      <c r="G2" s="56"/>
      <c r="H2" s="127" t="str">
        <f>TAISAN!E2</f>
        <v>Cho năm tài chính kết thúc ngày 31/12/2015</v>
      </c>
      <c r="I2" s="151"/>
    </row>
    <row r="3" spans="1:10" s="56" customFormat="1" ht="3" customHeight="1">
      <c r="A3" s="113"/>
      <c r="B3" s="59"/>
      <c r="C3" s="59"/>
      <c r="D3" s="59"/>
      <c r="E3" s="59"/>
      <c r="F3" s="59"/>
      <c r="G3" s="59"/>
      <c r="H3" s="59"/>
      <c r="I3" s="228"/>
      <c r="J3" s="228"/>
    </row>
    <row r="4" spans="1:10" ht="9" customHeight="1"/>
    <row r="5" spans="1:10" ht="18.75">
      <c r="A5" s="5" t="s">
        <v>197</v>
      </c>
      <c r="B5" s="115"/>
      <c r="C5" s="115"/>
      <c r="D5" s="115"/>
      <c r="E5" s="115"/>
      <c r="F5" s="115"/>
      <c r="G5" s="115"/>
      <c r="H5" s="115"/>
    </row>
    <row r="6" spans="1:10" ht="20.100000000000001" customHeight="1">
      <c r="B6" s="116"/>
      <c r="C6" s="116"/>
      <c r="D6" s="116"/>
      <c r="E6" s="116"/>
      <c r="F6" s="116"/>
      <c r="G6" s="116"/>
      <c r="H6" s="116"/>
    </row>
    <row r="7" spans="1:10" ht="20.100000000000001" hidden="1" customHeight="1">
      <c r="A7" s="370" t="s">
        <v>195</v>
      </c>
      <c r="B7" s="371" t="s">
        <v>516</v>
      </c>
      <c r="C7" s="372"/>
      <c r="D7" s="372"/>
      <c r="E7" s="372"/>
      <c r="F7" s="352">
        <f>P.17!C18</f>
        <v>42369</v>
      </c>
      <c r="G7" s="198"/>
      <c r="H7" s="352" t="str">
        <f>P.17!F18</f>
        <v>01/01/2015</v>
      </c>
    </row>
    <row r="8" spans="1:10" ht="7.5" hidden="1" customHeight="1">
      <c r="A8" s="335"/>
      <c r="B8" s="336"/>
      <c r="C8" s="116"/>
      <c r="D8" s="116"/>
      <c r="E8" s="116"/>
      <c r="H8" s="11"/>
    </row>
    <row r="9" spans="1:10" ht="20.100000000000001" hidden="1" customHeight="1">
      <c r="A9" s="130"/>
      <c r="B9" s="312" t="s">
        <v>765</v>
      </c>
      <c r="C9" s="116"/>
      <c r="D9" s="116"/>
      <c r="E9" s="116"/>
      <c r="F9" s="237">
        <v>1799815000</v>
      </c>
      <c r="G9" s="198"/>
      <c r="H9" s="237">
        <v>1799815000</v>
      </c>
    </row>
    <row r="10" spans="1:10" ht="20.100000000000001" hidden="1" customHeight="1">
      <c r="A10" s="130"/>
      <c r="B10" s="312" t="s">
        <v>766</v>
      </c>
      <c r="C10" s="116"/>
      <c r="D10" s="116"/>
      <c r="E10" s="116"/>
      <c r="F10" s="237">
        <v>10000000000</v>
      </c>
      <c r="G10" s="198"/>
      <c r="H10" s="237">
        <v>0</v>
      </c>
    </row>
    <row r="11" spans="1:10" ht="20.100000000000001" hidden="1" customHeight="1">
      <c r="A11" s="130"/>
      <c r="B11" s="312" t="s">
        <v>767</v>
      </c>
      <c r="C11" s="116"/>
      <c r="D11" s="116"/>
      <c r="E11" s="116"/>
      <c r="F11" s="237">
        <v>52682477106</v>
      </c>
      <c r="G11" s="198"/>
      <c r="H11" s="237">
        <v>0</v>
      </c>
    </row>
    <row r="12" spans="1:10" ht="20.100000000000001" hidden="1" customHeight="1">
      <c r="A12" s="130"/>
      <c r="B12" s="312" t="s">
        <v>768</v>
      </c>
      <c r="C12" s="116"/>
      <c r="D12" s="116"/>
      <c r="E12" s="116"/>
      <c r="F12" s="237">
        <v>2997228036</v>
      </c>
      <c r="G12" s="198"/>
      <c r="H12" s="237">
        <v>4048316301</v>
      </c>
    </row>
    <row r="13" spans="1:10" ht="20.100000000000001" hidden="1" customHeight="1">
      <c r="A13" s="130"/>
      <c r="B13" s="312" t="s">
        <v>769</v>
      </c>
      <c r="C13" s="116"/>
      <c r="D13" s="116"/>
      <c r="E13" s="116"/>
      <c r="F13" s="237">
        <v>12572119011</v>
      </c>
      <c r="G13" s="198"/>
      <c r="H13" s="237">
        <v>15475063784</v>
      </c>
    </row>
    <row r="14" spans="1:10" hidden="1">
      <c r="A14" s="130"/>
      <c r="B14" s="183" t="s">
        <v>517</v>
      </c>
      <c r="C14" s="116"/>
      <c r="D14" s="116"/>
      <c r="E14" s="116"/>
      <c r="F14" s="237">
        <v>1933259282</v>
      </c>
      <c r="G14" s="198"/>
      <c r="H14" s="237">
        <v>1750864175</v>
      </c>
    </row>
    <row r="15" spans="1:10" ht="8.25" hidden="1" customHeight="1">
      <c r="B15" s="12"/>
      <c r="C15" s="116"/>
      <c r="D15" s="116"/>
      <c r="E15" s="116"/>
      <c r="H15" s="11"/>
    </row>
    <row r="16" spans="1:10" ht="20.100000000000001" hidden="1" customHeight="1" thickBot="1">
      <c r="A16" s="130"/>
      <c r="B16" s="14" t="s">
        <v>112</v>
      </c>
      <c r="C16" s="116"/>
      <c r="D16" s="116"/>
      <c r="E16" s="116"/>
      <c r="F16" s="197">
        <f>SUM(F9:F14)</f>
        <v>81984898435</v>
      </c>
      <c r="G16" s="198"/>
      <c r="H16" s="197">
        <f>SUM(H9:H14)</f>
        <v>23074059260</v>
      </c>
      <c r="I16" s="153">
        <f>F16-TAISAN!D24</f>
        <v>24485380180</v>
      </c>
      <c r="J16" s="153">
        <f>H16-TAISAN!E24</f>
        <v>0</v>
      </c>
    </row>
    <row r="17" spans="1:10" ht="20.100000000000001" hidden="1" customHeight="1">
      <c r="A17" s="335" t="s">
        <v>232</v>
      </c>
      <c r="B17" s="336" t="s">
        <v>493</v>
      </c>
      <c r="C17" s="116"/>
      <c r="D17" s="116"/>
      <c r="E17" s="116"/>
      <c r="F17" s="116"/>
      <c r="G17" s="116"/>
      <c r="H17" s="116"/>
    </row>
    <row r="18" spans="1:10" ht="20.100000000000001" hidden="1" customHeight="1">
      <c r="C18" s="116"/>
      <c r="D18" s="116"/>
      <c r="E18" s="116"/>
      <c r="F18" s="116"/>
      <c r="G18" s="116"/>
      <c r="H18" s="116"/>
    </row>
    <row r="19" spans="1:10" ht="20.100000000000001" hidden="1" customHeight="1">
      <c r="A19" s="323" t="s">
        <v>492</v>
      </c>
      <c r="B19" s="111" t="s">
        <v>494</v>
      </c>
      <c r="C19" s="116"/>
      <c r="D19" s="116"/>
      <c r="E19" s="116"/>
      <c r="F19" s="116"/>
      <c r="G19" s="116"/>
      <c r="H19" s="116"/>
    </row>
    <row r="20" spans="1:10" ht="20.100000000000001" hidden="1" customHeight="1">
      <c r="C20" s="116"/>
      <c r="D20" s="116"/>
      <c r="E20" s="116"/>
      <c r="F20" s="116"/>
      <c r="G20" s="116"/>
      <c r="H20" s="116"/>
    </row>
    <row r="21" spans="1:10" ht="20.100000000000001" hidden="1" customHeight="1">
      <c r="B21" s="14" t="s">
        <v>397</v>
      </c>
      <c r="C21" s="116"/>
      <c r="D21" s="116"/>
      <c r="E21" s="116"/>
      <c r="F21" s="116"/>
      <c r="G21" s="116"/>
      <c r="H21" s="116"/>
    </row>
    <row r="22" spans="1:10" ht="20.100000000000001" hidden="1" customHeight="1">
      <c r="B22" s="116"/>
      <c r="C22" s="116"/>
      <c r="D22" s="116"/>
      <c r="E22" s="116"/>
      <c r="F22" s="116"/>
      <c r="G22" s="116"/>
      <c r="H22" s="116"/>
    </row>
    <row r="23" spans="1:10" ht="21" customHeight="1">
      <c r="A23" s="353" t="s">
        <v>263</v>
      </c>
      <c r="B23" s="369" t="s">
        <v>824</v>
      </c>
      <c r="C23" s="236"/>
      <c r="D23" s="236"/>
      <c r="E23" s="236"/>
      <c r="F23" s="352">
        <f>F7</f>
        <v>42369</v>
      </c>
      <c r="G23" s="198"/>
      <c r="H23" s="352" t="str">
        <f>H7</f>
        <v>01/01/2015</v>
      </c>
      <c r="I23" s="374" t="s">
        <v>825</v>
      </c>
    </row>
    <row r="24" spans="1:10" ht="11.25" customHeight="1">
      <c r="A24" s="323"/>
      <c r="B24" s="322"/>
      <c r="C24" s="18"/>
      <c r="D24" s="18"/>
      <c r="E24" s="18"/>
      <c r="F24" s="54"/>
    </row>
    <row r="25" spans="1:10" ht="20.100000000000001" customHeight="1">
      <c r="A25" s="327" t="s">
        <v>478</v>
      </c>
      <c r="B25" s="322" t="s">
        <v>488</v>
      </c>
      <c r="C25" s="13"/>
      <c r="D25" s="13"/>
      <c r="E25" s="13"/>
      <c r="F25" s="112"/>
      <c r="H25" s="16"/>
      <c r="I25" s="154" t="s">
        <v>826</v>
      </c>
      <c r="J25" s="154"/>
    </row>
    <row r="26" spans="1:10" ht="20.100000000000001" customHeight="1">
      <c r="B26" s="159" t="s">
        <v>770</v>
      </c>
      <c r="C26" s="13"/>
      <c r="D26" s="13"/>
      <c r="E26" s="13"/>
      <c r="F26" s="16">
        <v>1069323000</v>
      </c>
      <c r="H26" s="16">
        <v>1111941000</v>
      </c>
      <c r="I26" s="154"/>
      <c r="J26" s="154"/>
    </row>
    <row r="27" spans="1:10" ht="20.100000000000001" customHeight="1">
      <c r="B27" s="159" t="s">
        <v>828</v>
      </c>
      <c r="C27" s="13"/>
      <c r="D27" s="13"/>
      <c r="E27" s="13"/>
      <c r="F27" s="16">
        <v>112500000</v>
      </c>
      <c r="H27" s="16">
        <v>1150999733</v>
      </c>
      <c r="I27" s="154"/>
      <c r="J27" s="154"/>
    </row>
    <row r="28" spans="1:10" ht="20.100000000000001" customHeight="1">
      <c r="B28" s="159" t="s">
        <v>771</v>
      </c>
      <c r="C28" s="13"/>
      <c r="D28" s="13"/>
      <c r="E28" s="13"/>
      <c r="F28" s="16">
        <v>256823032</v>
      </c>
      <c r="H28" s="16">
        <v>206295695</v>
      </c>
      <c r="I28" s="154"/>
      <c r="J28" s="154"/>
    </row>
    <row r="29" spans="1:10" ht="20.100000000000001" customHeight="1">
      <c r="B29" s="159" t="s">
        <v>816</v>
      </c>
      <c r="C29" s="13"/>
      <c r="D29" s="13"/>
      <c r="E29" s="13"/>
      <c r="F29" s="16" t="e">
        <f>#REF!</f>
        <v>#REF!</v>
      </c>
      <c r="H29" s="16">
        <v>0</v>
      </c>
      <c r="I29" s="154"/>
      <c r="J29" s="154"/>
    </row>
    <row r="30" spans="1:10" ht="20.100000000000001" customHeight="1">
      <c r="B30" s="13" t="s">
        <v>102</v>
      </c>
      <c r="C30" s="13"/>
      <c r="D30" s="13"/>
      <c r="E30" s="13"/>
      <c r="F30" s="112">
        <v>71342925</v>
      </c>
      <c r="H30" s="16">
        <v>46390067</v>
      </c>
      <c r="I30" s="154"/>
      <c r="J30" s="154"/>
    </row>
    <row r="31" spans="1:10" ht="20.100000000000001" customHeight="1">
      <c r="A31" s="327" t="s">
        <v>232</v>
      </c>
      <c r="B31" s="322" t="s">
        <v>491</v>
      </c>
      <c r="C31" s="13"/>
      <c r="D31" s="13"/>
      <c r="E31" s="13"/>
      <c r="F31" s="112"/>
      <c r="H31" s="16"/>
      <c r="I31" s="154" t="s">
        <v>827</v>
      </c>
      <c r="J31" s="154"/>
    </row>
    <row r="32" spans="1:10" ht="18.75" customHeight="1">
      <c r="A32" s="130"/>
      <c r="B32" s="147" t="s">
        <v>815</v>
      </c>
      <c r="C32" s="18"/>
      <c r="D32" s="18"/>
      <c r="E32" s="18"/>
      <c r="F32" s="16" t="e">
        <f>#REF!</f>
        <v>#REF!</v>
      </c>
      <c r="H32" s="16" t="e">
        <f>#REF!</f>
        <v>#REF!</v>
      </c>
    </row>
    <row r="33" spans="1:12" ht="20.100000000000001" customHeight="1" thickBot="1">
      <c r="B33" s="14" t="s">
        <v>112</v>
      </c>
      <c r="C33" s="14"/>
      <c r="D33" s="14"/>
      <c r="E33" s="14"/>
      <c r="F33" s="197" t="e">
        <f>SUM(F26:F32)</f>
        <v>#REF!</v>
      </c>
      <c r="G33" s="198"/>
      <c r="H33" s="197" t="e">
        <f>SUM(H26:H32)</f>
        <v>#REF!</v>
      </c>
      <c r="I33" s="153" t="e">
        <f>F33-TAISAN!D29-TAISAN!D52</f>
        <v>#REF!</v>
      </c>
      <c r="J33" s="153" t="e">
        <f>H33-TAISAN!E29-TAISAN!E52</f>
        <v>#REF!</v>
      </c>
      <c r="K33" s="53"/>
    </row>
    <row r="34" spans="1:12" ht="12" customHeight="1">
      <c r="B34" s="19"/>
      <c r="C34" s="19"/>
      <c r="D34" s="19"/>
      <c r="E34" s="19"/>
    </row>
    <row r="35" spans="1:12" ht="22.5" hidden="1" customHeight="1">
      <c r="A35" s="389" t="s">
        <v>265</v>
      </c>
      <c r="B35" s="369" t="s">
        <v>755</v>
      </c>
      <c r="C35" s="761">
        <f>F23</f>
        <v>42369</v>
      </c>
      <c r="D35" s="761"/>
      <c r="E35" s="377"/>
      <c r="F35" s="761" t="str">
        <f>H23</f>
        <v>01/01/2015</v>
      </c>
      <c r="G35" s="761"/>
      <c r="H35" s="761"/>
    </row>
    <row r="36" spans="1:12" ht="17.25" hidden="1" customHeight="1">
      <c r="B36" s="19"/>
      <c r="C36" s="342" t="s">
        <v>476</v>
      </c>
      <c r="D36" s="376" t="s">
        <v>520</v>
      </c>
      <c r="E36" s="375"/>
      <c r="F36" s="376" t="s">
        <v>476</v>
      </c>
      <c r="G36" s="376"/>
      <c r="H36" s="376" t="s">
        <v>520</v>
      </c>
    </row>
    <row r="37" spans="1:12" ht="8.25" hidden="1" customHeight="1">
      <c r="B37" s="19"/>
      <c r="C37" s="341"/>
      <c r="D37" s="378"/>
      <c r="E37" s="375"/>
      <c r="F37" s="378"/>
      <c r="G37" s="129"/>
      <c r="H37" s="378"/>
    </row>
    <row r="38" spans="1:12" s="198" customFormat="1" ht="18" hidden="1" customHeight="1">
      <c r="A38" s="201"/>
      <c r="B38" s="242" t="s">
        <v>772</v>
      </c>
      <c r="C38" s="354">
        <v>1799815000</v>
      </c>
      <c r="D38" s="379">
        <v>-1799815000</v>
      </c>
      <c r="E38" s="373"/>
      <c r="F38" s="354">
        <v>1799815000</v>
      </c>
      <c r="H38" s="354">
        <v>-1799815000</v>
      </c>
      <c r="I38" s="374"/>
      <c r="J38" s="374"/>
    </row>
    <row r="39" spans="1:12" s="198" customFormat="1" ht="9" hidden="1" customHeight="1">
      <c r="A39" s="201"/>
      <c r="B39" s="373"/>
      <c r="C39" s="373"/>
      <c r="D39" s="373"/>
      <c r="E39" s="373"/>
      <c r="I39" s="374"/>
      <c r="J39" s="374"/>
    </row>
    <row r="40" spans="1:12" s="198" customFormat="1" ht="18" hidden="1" customHeight="1" thickBot="1">
      <c r="A40" s="201"/>
      <c r="B40" s="14" t="s">
        <v>112</v>
      </c>
      <c r="C40" s="197">
        <f>SUM(C38:C39)</f>
        <v>1799815000</v>
      </c>
      <c r="D40" s="197">
        <f>SUM(D38:D39)</f>
        <v>-1799815000</v>
      </c>
      <c r="E40" s="380"/>
      <c r="F40" s="197">
        <f>SUM(F38:F39)</f>
        <v>1799815000</v>
      </c>
      <c r="G40" s="197"/>
      <c r="H40" s="197">
        <f>SUM(H38:H39)</f>
        <v>-1799815000</v>
      </c>
      <c r="I40" s="381">
        <f>D40-TAISAN!D30</f>
        <v>-1799815000</v>
      </c>
      <c r="J40" s="381">
        <f>H40-TAISAN!E30</f>
        <v>0</v>
      </c>
    </row>
    <row r="41" spans="1:12" s="198" customFormat="1" ht="18" customHeight="1">
      <c r="A41" s="201"/>
      <c r="B41" s="373"/>
      <c r="C41" s="373"/>
      <c r="D41" s="373"/>
      <c r="E41" s="373"/>
      <c r="I41" s="374"/>
      <c r="J41" s="374"/>
    </row>
    <row r="42" spans="1:12" ht="18" hidden="1" customHeight="1">
      <c r="A42" s="130" t="s">
        <v>199</v>
      </c>
      <c r="B42" s="145" t="s">
        <v>196</v>
      </c>
      <c r="C42" s="18"/>
      <c r="D42" s="18"/>
      <c r="E42" s="18"/>
      <c r="F42" s="334">
        <f>F23</f>
        <v>42369</v>
      </c>
      <c r="G42" s="56"/>
      <c r="H42" s="334" t="str">
        <f>H23</f>
        <v>01/01/2015</v>
      </c>
    </row>
    <row r="43" spans="1:12" ht="10.5" hidden="1" customHeight="1">
      <c r="A43" s="130"/>
      <c r="B43" s="145"/>
      <c r="C43" s="18"/>
      <c r="D43" s="18"/>
      <c r="E43" s="18"/>
      <c r="F43" s="229"/>
      <c r="G43" s="56"/>
      <c r="H43" s="229"/>
    </row>
    <row r="44" spans="1:12" ht="15.75" hidden="1" customHeight="1">
      <c r="A44" s="130"/>
      <c r="B44" s="147" t="s">
        <v>521</v>
      </c>
      <c r="C44" s="18"/>
      <c r="D44" s="18"/>
      <c r="E44" s="18"/>
      <c r="F44" s="54"/>
    </row>
    <row r="45" spans="1:12" ht="20.100000000000001" hidden="1" customHeight="1">
      <c r="B45" s="239" t="s">
        <v>103</v>
      </c>
      <c r="C45" s="239"/>
      <c r="D45" s="239"/>
      <c r="E45" s="239"/>
      <c r="F45" s="216"/>
      <c r="G45" s="240"/>
      <c r="H45" s="216"/>
    </row>
    <row r="46" spans="1:12" ht="20.100000000000001" hidden="1" customHeight="1">
      <c r="B46" s="239" t="s">
        <v>104</v>
      </c>
      <c r="C46" s="239"/>
      <c r="D46" s="239"/>
      <c r="E46" s="239"/>
      <c r="F46" s="216"/>
      <c r="G46" s="240"/>
      <c r="H46" s="216"/>
    </row>
    <row r="47" spans="1:12" ht="20.100000000000001" hidden="1" customHeight="1">
      <c r="B47" s="239" t="s">
        <v>105</v>
      </c>
      <c r="C47" s="239"/>
      <c r="D47" s="239"/>
      <c r="E47" s="239"/>
      <c r="F47" s="216"/>
      <c r="G47" s="240"/>
      <c r="H47" s="216"/>
      <c r="L47" s="235">
        <f>F47-H47</f>
        <v>0</v>
      </c>
    </row>
    <row r="48" spans="1:12" ht="20.100000000000001" hidden="1" customHeight="1">
      <c r="B48" s="239" t="s">
        <v>106</v>
      </c>
      <c r="C48" s="239"/>
      <c r="D48" s="239"/>
      <c r="E48" s="239"/>
      <c r="F48" s="216"/>
      <c r="G48" s="240"/>
      <c r="H48" s="216"/>
      <c r="L48" s="235">
        <f>F48-H48</f>
        <v>0</v>
      </c>
    </row>
    <row r="49" spans="1:12" ht="20.100000000000001" hidden="1" customHeight="1">
      <c r="B49" s="239" t="s">
        <v>329</v>
      </c>
      <c r="C49" s="239"/>
      <c r="D49" s="239"/>
      <c r="E49" s="239"/>
      <c r="F49" s="216"/>
      <c r="G49" s="240"/>
      <c r="H49" s="216"/>
      <c r="L49" s="235">
        <f>SUM(L47:L48)</f>
        <v>0</v>
      </c>
    </row>
    <row r="50" spans="1:12" ht="8.1" hidden="1" customHeight="1">
      <c r="A50" s="130"/>
      <c r="B50" s="147"/>
      <c r="C50" s="18"/>
      <c r="D50" s="18"/>
      <c r="E50" s="18"/>
      <c r="F50" s="54"/>
    </row>
    <row r="51" spans="1:12" ht="18" hidden="1" customHeight="1" thickBot="1">
      <c r="B51" s="202" t="s">
        <v>107</v>
      </c>
      <c r="C51" s="20"/>
      <c r="D51" s="20"/>
      <c r="E51" s="20"/>
      <c r="F51" s="197">
        <f>SUM(F44:F49)</f>
        <v>0</v>
      </c>
      <c r="G51" s="198"/>
      <c r="H51" s="197">
        <f>SUM(H45:H50)</f>
        <v>0</v>
      </c>
      <c r="I51" s="153"/>
      <c r="J51" s="153"/>
    </row>
    <row r="52" spans="1:12" ht="13.5" hidden="1" customHeight="1">
      <c r="B52" s="20"/>
      <c r="C52" s="20"/>
      <c r="D52" s="20"/>
      <c r="E52" s="20"/>
      <c r="F52" s="199"/>
      <c r="G52" s="198"/>
      <c r="H52" s="199"/>
      <c r="I52" s="153"/>
      <c r="J52" s="153"/>
    </row>
    <row r="53" spans="1:12" ht="20.100000000000001" hidden="1" customHeight="1">
      <c r="B53" s="128" t="s">
        <v>145</v>
      </c>
      <c r="C53" s="128"/>
      <c r="D53" s="128"/>
      <c r="E53" s="128"/>
      <c r="F53" s="200">
        <v>0</v>
      </c>
      <c r="G53" s="200"/>
      <c r="H53" s="200">
        <v>0</v>
      </c>
    </row>
    <row r="54" spans="1:12" ht="20.100000000000001" hidden="1" customHeight="1" thickBot="1">
      <c r="B54" s="198" t="s">
        <v>227</v>
      </c>
      <c r="C54" s="12"/>
      <c r="D54" s="12"/>
      <c r="E54" s="12"/>
      <c r="F54" s="197">
        <f>SUM(F51:F53)</f>
        <v>0</v>
      </c>
      <c r="G54" s="198"/>
      <c r="H54" s="197">
        <f>SUM(H51:H53)</f>
        <v>0</v>
      </c>
    </row>
    <row r="55" spans="1:12" ht="27.75" hidden="1" customHeight="1"/>
    <row r="56" spans="1:12" ht="17.100000000000001" hidden="1" customHeight="1">
      <c r="A56" s="323" t="s">
        <v>295</v>
      </c>
      <c r="B56" s="322" t="s">
        <v>495</v>
      </c>
      <c r="F56" s="22">
        <f>F42</f>
        <v>42369</v>
      </c>
      <c r="H56" s="22" t="str">
        <f>H42</f>
        <v>01/01/2015</v>
      </c>
    </row>
    <row r="57" spans="1:12" ht="17.100000000000001" hidden="1" customHeight="1">
      <c r="F57" s="196" t="s">
        <v>100</v>
      </c>
      <c r="G57" s="111"/>
      <c r="H57" s="196" t="s">
        <v>100</v>
      </c>
    </row>
    <row r="58" spans="1:12" ht="17.100000000000001" hidden="1" customHeight="1">
      <c r="A58" s="337" t="s">
        <v>478</v>
      </c>
      <c r="B58" s="33" t="s">
        <v>496</v>
      </c>
    </row>
    <row r="59" spans="1:12" ht="17.100000000000001" hidden="1" customHeight="1"/>
    <row r="60" spans="1:12" ht="17.100000000000001" hidden="1" customHeight="1"/>
    <row r="61" spans="1:12" ht="17.100000000000001" hidden="1" customHeight="1" thickBot="1">
      <c r="B61" s="14" t="s">
        <v>397</v>
      </c>
      <c r="F61" s="197">
        <f>SUM(F58:F60)</f>
        <v>0</v>
      </c>
      <c r="G61" s="198"/>
      <c r="H61" s="197">
        <f>SUM(H58:H60)</f>
        <v>0</v>
      </c>
    </row>
    <row r="62" spans="1:12" ht="17.100000000000001" hidden="1" customHeight="1"/>
    <row r="63" spans="1:12" ht="17.100000000000001" hidden="1" customHeight="1">
      <c r="A63" s="338" t="s">
        <v>232</v>
      </c>
      <c r="B63" s="33" t="s">
        <v>497</v>
      </c>
    </row>
    <row r="64" spans="1:12" ht="17.100000000000001" hidden="1" customHeight="1">
      <c r="A64" s="324" t="s">
        <v>480</v>
      </c>
      <c r="B64" s="339" t="s">
        <v>498</v>
      </c>
    </row>
    <row r="65" spans="1:8" ht="17.100000000000001" hidden="1" customHeight="1">
      <c r="B65" s="340" t="s">
        <v>501</v>
      </c>
    </row>
    <row r="66" spans="1:8" ht="17.100000000000001" hidden="1" customHeight="1">
      <c r="A66" s="324" t="s">
        <v>480</v>
      </c>
      <c r="B66" s="159" t="s">
        <v>499</v>
      </c>
    </row>
    <row r="67" spans="1:8" ht="17.100000000000001" hidden="1" customHeight="1"/>
    <row r="68" spans="1:8" ht="17.100000000000001" hidden="1" customHeight="1">
      <c r="A68" s="324" t="s">
        <v>480</v>
      </c>
      <c r="B68" s="159" t="s">
        <v>500</v>
      </c>
    </row>
    <row r="69" spans="1:8" ht="17.100000000000001" hidden="1" customHeight="1"/>
    <row r="70" spans="1:8" ht="17.100000000000001" hidden="1" customHeight="1"/>
    <row r="71" spans="1:8" ht="17.100000000000001" hidden="1" customHeight="1"/>
    <row r="72" spans="1:8" ht="17.100000000000001" hidden="1" customHeight="1" thickBot="1">
      <c r="B72" s="14" t="s">
        <v>397</v>
      </c>
      <c r="F72" s="197">
        <f>SUM(F69:F71)</f>
        <v>0</v>
      </c>
      <c r="G72" s="198"/>
      <c r="H72" s="197">
        <f>SUM(H69:H71)</f>
        <v>0</v>
      </c>
    </row>
    <row r="73" spans="1:8" ht="17.100000000000001" customHeight="1"/>
    <row r="110" spans="9:9">
      <c r="I110" s="150">
        <v>204368000</v>
      </c>
    </row>
    <row r="111" spans="9:9">
      <c r="I111" s="150">
        <v>2934354177</v>
      </c>
    </row>
  </sheetData>
  <mergeCells count="2">
    <mergeCell ref="F35:H35"/>
    <mergeCell ref="C35:D35"/>
  </mergeCells>
  <printOptions horizontalCentered="1"/>
  <pageMargins left="0.86614173228346503" right="0.55118110236220497" top="0.43307086614173201" bottom="0.47244094488188998" header="0.15748031496063" footer="0.31496062992126"/>
  <pageSetup paperSize="9" firstPageNumber="16" orientation="portrait" useFirstPageNumber="1" r:id="rId1"/>
  <headerFooter alignWithMargins="0">
    <oddFooter>&amp;C&amp;"Times New Roman,thường"&amp;11&amp;P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1"/>
  <sheetViews>
    <sheetView tabSelected="1" workbookViewId="0">
      <selection activeCell="J11" sqref="J11"/>
    </sheetView>
  </sheetViews>
  <sheetFormatPr defaultRowHeight="15.75"/>
  <cols>
    <col min="1" max="1" width="6.375" customWidth="1"/>
    <col min="2" max="2" width="9.25" customWidth="1"/>
    <col min="3" max="3" width="11" customWidth="1"/>
    <col min="5" max="5" width="11.25" customWidth="1"/>
    <col min="6" max="6" width="12.875" customWidth="1"/>
    <col min="7" max="7" width="11.125" customWidth="1"/>
    <col min="9" max="9" width="10.75" customWidth="1"/>
    <col min="10" max="10" width="6.125" customWidth="1"/>
  </cols>
  <sheetData>
    <row r="1" spans="1:10" ht="33" customHeight="1">
      <c r="A1" s="807" t="s">
        <v>919</v>
      </c>
      <c r="B1" s="807"/>
      <c r="C1" s="807"/>
      <c r="D1" s="807"/>
      <c r="E1" s="807"/>
      <c r="F1" s="807"/>
      <c r="G1" s="807"/>
      <c r="H1" s="807"/>
      <c r="I1" s="807"/>
      <c r="J1" s="807"/>
    </row>
    <row r="2" spans="1:10" ht="16.5">
      <c r="A2" s="643"/>
    </row>
    <row r="3" spans="1:10" ht="18.75">
      <c r="A3" s="808" t="s">
        <v>920</v>
      </c>
      <c r="B3" s="808"/>
      <c r="C3" s="808"/>
      <c r="D3" s="808"/>
      <c r="E3" s="808"/>
      <c r="F3" s="808"/>
      <c r="G3" s="808"/>
      <c r="H3" s="808"/>
      <c r="I3" s="808"/>
      <c r="J3" s="808"/>
    </row>
    <row r="4" spans="1:10" ht="18.75">
      <c r="A4" s="808" t="s">
        <v>921</v>
      </c>
      <c r="B4" s="808"/>
      <c r="C4" s="808"/>
      <c r="D4" s="808"/>
      <c r="E4" s="808"/>
      <c r="F4" s="808"/>
      <c r="G4" s="808"/>
      <c r="H4" s="808"/>
      <c r="I4" s="808"/>
      <c r="J4" s="808"/>
    </row>
    <row r="5" spans="1:10" ht="18.75">
      <c r="A5" s="808" t="s">
        <v>922</v>
      </c>
      <c r="B5" s="808"/>
      <c r="C5" s="808"/>
      <c r="D5" s="808"/>
      <c r="E5" s="808"/>
      <c r="F5" s="808"/>
      <c r="G5" s="808"/>
      <c r="H5" s="808"/>
      <c r="I5" s="808"/>
      <c r="J5" s="808"/>
    </row>
    <row r="6" spans="1:10" ht="18.75">
      <c r="A6" s="808" t="s">
        <v>1238</v>
      </c>
      <c r="B6" s="808"/>
      <c r="C6" s="808"/>
      <c r="D6" s="808"/>
      <c r="E6" s="808"/>
      <c r="F6" s="808"/>
      <c r="G6" s="808"/>
      <c r="H6" s="808"/>
      <c r="I6" s="808"/>
      <c r="J6" s="808"/>
    </row>
    <row r="7" spans="1:10" ht="16.5">
      <c r="A7" s="643"/>
      <c r="G7" s="885" t="s">
        <v>1239</v>
      </c>
      <c r="H7" s="885"/>
      <c r="I7" s="885"/>
    </row>
    <row r="8" spans="1:10" ht="16.5">
      <c r="A8" s="644"/>
    </row>
    <row r="9" spans="1:10" ht="16.5">
      <c r="A9" s="645" t="s">
        <v>923</v>
      </c>
    </row>
    <row r="10" spans="1:10" ht="16.5">
      <c r="A10" s="644" t="s">
        <v>924</v>
      </c>
    </row>
    <row r="11" spans="1:10" ht="16.5">
      <c r="A11" s="644" t="s">
        <v>925</v>
      </c>
    </row>
    <row r="12" spans="1:10" ht="16.5">
      <c r="A12" s="646" t="s">
        <v>926</v>
      </c>
    </row>
    <row r="13" spans="1:10" ht="16.5">
      <c r="A13" s="644" t="s">
        <v>1212</v>
      </c>
    </row>
    <row r="14" spans="1:10" ht="16.5" customHeight="1">
      <c r="A14" s="676" t="s">
        <v>1213</v>
      </c>
    </row>
    <row r="15" spans="1:10" ht="18.75">
      <c r="A15" s="676" t="s">
        <v>1214</v>
      </c>
    </row>
    <row r="16" spans="1:10" ht="18.75">
      <c r="A16" s="644" t="s">
        <v>927</v>
      </c>
    </row>
    <row r="17" spans="1:10" ht="16.5">
      <c r="A17" s="676" t="s">
        <v>928</v>
      </c>
    </row>
    <row r="18" spans="1:10" ht="16.5">
      <c r="A18" s="644" t="s">
        <v>929</v>
      </c>
    </row>
    <row r="19" spans="1:10" ht="16.5">
      <c r="A19" s="644" t="s">
        <v>930</v>
      </c>
    </row>
    <row r="20" spans="1:10" ht="16.5">
      <c r="A20" s="644" t="s">
        <v>931</v>
      </c>
    </row>
    <row r="21" spans="1:10" ht="16.5">
      <c r="A21" s="644" t="s">
        <v>932</v>
      </c>
    </row>
    <row r="22" spans="1:10" ht="88.5" customHeight="1">
      <c r="A22" s="809" t="s">
        <v>933</v>
      </c>
      <c r="B22" s="809"/>
      <c r="C22" s="809"/>
      <c r="D22" s="809"/>
      <c r="E22" s="809"/>
      <c r="F22" s="809"/>
      <c r="G22" s="809"/>
      <c r="H22" s="809"/>
      <c r="I22" s="809"/>
      <c r="J22" s="809"/>
    </row>
    <row r="23" spans="1:10" ht="18.75" customHeight="1">
      <c r="A23" s="644" t="s">
        <v>934</v>
      </c>
    </row>
    <row r="24" spans="1:10" ht="33" customHeight="1">
      <c r="A24" s="809" t="s">
        <v>935</v>
      </c>
      <c r="B24" s="809"/>
      <c r="C24" s="809"/>
      <c r="D24" s="809"/>
      <c r="E24" s="809"/>
      <c r="F24" s="809"/>
      <c r="G24" s="809"/>
      <c r="H24" s="809"/>
      <c r="I24" s="809"/>
      <c r="J24" s="809"/>
    </row>
    <row r="25" spans="1:10" ht="16.5">
      <c r="A25" s="648" t="s">
        <v>936</v>
      </c>
    </row>
    <row r="26" spans="1:10" ht="16.5">
      <c r="A26" s="644" t="s">
        <v>937</v>
      </c>
    </row>
    <row r="27" spans="1:10" ht="16.5">
      <c r="A27" s="796" t="s">
        <v>938</v>
      </c>
      <c r="B27" s="796"/>
      <c r="C27" s="796"/>
      <c r="D27" s="796"/>
      <c r="E27" s="796"/>
      <c r="F27" s="796"/>
      <c r="G27" s="796"/>
      <c r="H27" s="796"/>
      <c r="I27" s="796"/>
      <c r="J27" s="796"/>
    </row>
    <row r="28" spans="1:10" ht="16.5">
      <c r="A28" s="796" t="s">
        <v>939</v>
      </c>
      <c r="B28" s="796"/>
      <c r="C28" s="796"/>
      <c r="D28" s="796"/>
      <c r="E28" s="796"/>
      <c r="F28" s="796"/>
      <c r="G28" s="796"/>
      <c r="H28" s="796"/>
      <c r="I28" s="796"/>
      <c r="J28" s="796"/>
    </row>
    <row r="29" spans="1:10" ht="16.5">
      <c r="A29" s="796" t="s">
        <v>940</v>
      </c>
      <c r="B29" s="796"/>
      <c r="C29" s="796"/>
      <c r="D29" s="796"/>
      <c r="E29" s="796"/>
      <c r="F29" s="796"/>
      <c r="G29" s="796"/>
      <c r="H29" s="796"/>
      <c r="I29" s="796"/>
      <c r="J29" s="796"/>
    </row>
    <row r="30" spans="1:10" ht="16.5">
      <c r="A30" s="644" t="s">
        <v>941</v>
      </c>
    </row>
    <row r="31" spans="1:10" ht="16.5">
      <c r="A31" s="649" t="s">
        <v>942</v>
      </c>
    </row>
    <row r="32" spans="1:10" ht="16.5">
      <c r="A32" s="648" t="s">
        <v>943</v>
      </c>
    </row>
    <row r="33" spans="1:10" ht="16.5">
      <c r="A33" s="644" t="s">
        <v>944</v>
      </c>
    </row>
    <row r="34" spans="1:10" ht="16.5">
      <c r="A34" s="796" t="s">
        <v>945</v>
      </c>
      <c r="B34" s="796"/>
      <c r="C34" s="796"/>
      <c r="D34" s="796"/>
      <c r="E34" s="796"/>
      <c r="F34" s="796"/>
      <c r="G34" s="796"/>
      <c r="H34" s="796"/>
      <c r="I34" s="796"/>
      <c r="J34" s="796"/>
    </row>
    <row r="35" spans="1:10" ht="16.5">
      <c r="A35" s="644" t="s">
        <v>946</v>
      </c>
    </row>
    <row r="36" spans="1:10" ht="16.5">
      <c r="A36" s="725" t="s">
        <v>1218</v>
      </c>
    </row>
    <row r="37" spans="1:10" ht="16.5">
      <c r="A37" s="648" t="s">
        <v>947</v>
      </c>
    </row>
    <row r="38" spans="1:10" ht="16.5">
      <c r="A38" s="644" t="s">
        <v>948</v>
      </c>
    </row>
    <row r="39" spans="1:10" ht="36" customHeight="1">
      <c r="A39" s="797" t="s">
        <v>949</v>
      </c>
      <c r="B39" s="797"/>
      <c r="C39" s="797"/>
      <c r="D39" s="797"/>
      <c r="E39" s="797"/>
      <c r="F39" s="797"/>
      <c r="G39" s="797"/>
      <c r="H39" s="797"/>
      <c r="I39" s="797"/>
      <c r="J39" s="797"/>
    </row>
    <row r="40" spans="1:10" ht="33.75" customHeight="1">
      <c r="A40" s="797" t="s">
        <v>950</v>
      </c>
      <c r="B40" s="797"/>
      <c r="C40" s="797"/>
      <c r="D40" s="797"/>
      <c r="E40" s="797"/>
      <c r="F40" s="797"/>
      <c r="G40" s="797"/>
      <c r="H40" s="797"/>
      <c r="I40" s="797"/>
      <c r="J40" s="797"/>
    </row>
    <row r="41" spans="1:10" ht="15.75" customHeight="1">
      <c r="A41" s="797" t="s">
        <v>951</v>
      </c>
      <c r="B41" s="797"/>
      <c r="C41" s="797"/>
      <c r="D41" s="797"/>
      <c r="E41" s="797"/>
      <c r="F41" s="797"/>
      <c r="G41" s="797"/>
      <c r="H41" s="797"/>
      <c r="I41" s="797"/>
      <c r="J41" s="797"/>
    </row>
    <row r="42" spans="1:10" ht="16.5">
      <c r="A42" s="797" t="s">
        <v>952</v>
      </c>
      <c r="B42" s="797"/>
      <c r="C42" s="797"/>
      <c r="D42" s="797"/>
      <c r="E42" s="797"/>
      <c r="F42" s="797"/>
      <c r="G42" s="797"/>
      <c r="H42" s="797"/>
      <c r="I42" s="797"/>
      <c r="J42" s="797"/>
    </row>
    <row r="43" spans="1:10" ht="16.5">
      <c r="A43" s="644" t="s">
        <v>953</v>
      </c>
    </row>
    <row r="44" spans="1:10" ht="16.5">
      <c r="A44" s="797" t="s">
        <v>954</v>
      </c>
      <c r="B44" s="797"/>
      <c r="C44" s="797"/>
      <c r="D44" s="797"/>
      <c r="E44" s="797"/>
      <c r="F44" s="797"/>
      <c r="G44" s="797"/>
      <c r="H44" s="797"/>
      <c r="I44" s="797"/>
      <c r="J44" s="797"/>
    </row>
    <row r="45" spans="1:10" ht="16.5">
      <c r="A45" s="797" t="s">
        <v>955</v>
      </c>
      <c r="B45" s="797"/>
      <c r="C45" s="797"/>
      <c r="D45" s="797"/>
      <c r="E45" s="797"/>
      <c r="F45" s="797"/>
      <c r="G45" s="797"/>
      <c r="H45" s="797"/>
      <c r="I45" s="797"/>
      <c r="J45" s="797"/>
    </row>
    <row r="46" spans="1:10" ht="32.25" customHeight="1">
      <c r="A46" s="797" t="s">
        <v>956</v>
      </c>
      <c r="B46" s="797"/>
      <c r="C46" s="797"/>
      <c r="D46" s="797"/>
      <c r="E46" s="797"/>
      <c r="F46" s="797"/>
      <c r="G46" s="797"/>
      <c r="H46" s="797"/>
      <c r="I46" s="797"/>
      <c r="J46" s="797"/>
    </row>
    <row r="47" spans="1:10" ht="48" customHeight="1">
      <c r="A47" s="797" t="s">
        <v>957</v>
      </c>
      <c r="B47" s="797"/>
      <c r="C47" s="797"/>
      <c r="D47" s="797"/>
      <c r="E47" s="797"/>
      <c r="F47" s="797"/>
      <c r="G47" s="797"/>
      <c r="H47" s="797"/>
      <c r="I47" s="797"/>
      <c r="J47" s="797"/>
    </row>
    <row r="48" spans="1:10" ht="16.5">
      <c r="A48" s="648" t="s">
        <v>958</v>
      </c>
    </row>
    <row r="49" spans="1:10" ht="32.25" customHeight="1">
      <c r="A49" s="797" t="s">
        <v>959</v>
      </c>
      <c r="B49" s="797"/>
      <c r="C49" s="797"/>
      <c r="D49" s="797"/>
      <c r="E49" s="797"/>
      <c r="F49" s="797"/>
      <c r="G49" s="797"/>
      <c r="H49" s="797"/>
      <c r="I49" s="797"/>
      <c r="J49" s="797"/>
    </row>
    <row r="50" spans="1:10" ht="33" customHeight="1">
      <c r="A50" s="797" t="s">
        <v>960</v>
      </c>
      <c r="B50" s="797"/>
      <c r="C50" s="797"/>
      <c r="D50" s="797"/>
      <c r="E50" s="797"/>
      <c r="F50" s="797"/>
      <c r="G50" s="797"/>
      <c r="H50" s="797"/>
      <c r="I50" s="797"/>
      <c r="J50" s="797"/>
    </row>
    <row r="51" spans="1:10" ht="14.25" customHeight="1">
      <c r="A51" s="684"/>
      <c r="B51" s="684"/>
      <c r="C51" s="684"/>
      <c r="D51" s="684"/>
      <c r="E51" s="684"/>
      <c r="F51" s="684"/>
      <c r="G51" s="684"/>
      <c r="H51" s="684"/>
      <c r="I51" s="684"/>
      <c r="J51" s="684"/>
    </row>
    <row r="52" spans="1:10" ht="16.5">
      <c r="A52" s="645" t="s">
        <v>961</v>
      </c>
    </row>
    <row r="53" spans="1:10" ht="16.5">
      <c r="A53" s="648" t="s">
        <v>962</v>
      </c>
    </row>
    <row r="54" spans="1:10" ht="22.5" customHeight="1">
      <c r="A54" s="810" t="s">
        <v>1219</v>
      </c>
      <c r="B54" s="809"/>
      <c r="C54" s="809"/>
      <c r="D54" s="809"/>
      <c r="E54" s="809"/>
      <c r="F54" s="809"/>
      <c r="G54" s="809"/>
      <c r="H54" s="809"/>
      <c r="I54" s="809"/>
      <c r="J54" s="809"/>
    </row>
    <row r="55" spans="1:10" ht="39.75" customHeight="1">
      <c r="A55" s="811" t="s">
        <v>1220</v>
      </c>
      <c r="B55" s="811"/>
      <c r="C55" s="811"/>
      <c r="D55" s="811"/>
      <c r="E55" s="811"/>
      <c r="F55" s="811"/>
      <c r="G55" s="811"/>
      <c r="H55" s="811"/>
      <c r="I55" s="811"/>
      <c r="J55" s="811"/>
    </row>
    <row r="56" spans="1:10" ht="16.5">
      <c r="A56" s="648" t="s">
        <v>963</v>
      </c>
    </row>
    <row r="57" spans="1:10" ht="16.5">
      <c r="A57" s="809" t="s">
        <v>964</v>
      </c>
      <c r="B57" s="809"/>
      <c r="C57" s="809"/>
      <c r="D57" s="809"/>
      <c r="E57" s="809"/>
      <c r="F57" s="809"/>
      <c r="G57" s="809"/>
      <c r="H57" s="809"/>
      <c r="I57" s="809"/>
      <c r="J57" s="809"/>
    </row>
    <row r="58" spans="1:10" ht="17.25" thickBot="1">
      <c r="A58" s="650"/>
    </row>
    <row r="59" spans="1:10" ht="36" customHeight="1" thickBot="1">
      <c r="A59" s="678" t="s">
        <v>965</v>
      </c>
      <c r="B59" s="825" t="s">
        <v>966</v>
      </c>
      <c r="C59" s="826"/>
      <c r="D59" s="678" t="s">
        <v>967</v>
      </c>
      <c r="E59" s="678" t="s">
        <v>968</v>
      </c>
      <c r="F59" s="678" t="s">
        <v>969</v>
      </c>
      <c r="G59" s="679" t="s">
        <v>970</v>
      </c>
      <c r="H59" s="679" t="s">
        <v>230</v>
      </c>
    </row>
    <row r="60" spans="1:10" ht="36" customHeight="1" thickBot="1">
      <c r="A60" s="651">
        <v>1</v>
      </c>
      <c r="B60" s="827" t="s">
        <v>971</v>
      </c>
      <c r="C60" s="828"/>
      <c r="D60" s="653">
        <v>1955</v>
      </c>
      <c r="E60" s="680" t="s">
        <v>972</v>
      </c>
      <c r="F60" s="652" t="s">
        <v>973</v>
      </c>
      <c r="G60" s="682" t="s">
        <v>974</v>
      </c>
      <c r="H60" s="683" t="s">
        <v>975</v>
      </c>
    </row>
    <row r="61" spans="1:10" ht="33.75" customHeight="1" thickBot="1">
      <c r="A61" s="651">
        <v>2</v>
      </c>
      <c r="B61" s="827" t="s">
        <v>976</v>
      </c>
      <c r="C61" s="828"/>
      <c r="D61" s="653">
        <v>1956</v>
      </c>
      <c r="E61" s="681" t="s">
        <v>977</v>
      </c>
      <c r="F61" s="652" t="s">
        <v>978</v>
      </c>
      <c r="G61" s="682" t="s">
        <v>979</v>
      </c>
      <c r="H61" s="683" t="s">
        <v>980</v>
      </c>
    </row>
    <row r="62" spans="1:10" ht="17.25" thickBot="1">
      <c r="A62" s="651">
        <v>3</v>
      </c>
      <c r="B62" s="827" t="s">
        <v>981</v>
      </c>
      <c r="C62" s="828"/>
      <c r="D62" s="653">
        <v>1969</v>
      </c>
      <c r="E62" s="681" t="s">
        <v>977</v>
      </c>
      <c r="F62" s="652" t="s">
        <v>982</v>
      </c>
      <c r="G62" s="682" t="s">
        <v>983</v>
      </c>
      <c r="H62" s="683" t="s">
        <v>984</v>
      </c>
    </row>
    <row r="63" spans="1:10" ht="33" thickBot="1">
      <c r="A63" s="651">
        <v>4</v>
      </c>
      <c r="B63" s="827" t="s">
        <v>985</v>
      </c>
      <c r="C63" s="828"/>
      <c r="D63" s="653">
        <v>1974</v>
      </c>
      <c r="E63" s="681" t="s">
        <v>986</v>
      </c>
      <c r="F63" s="652" t="s">
        <v>987</v>
      </c>
      <c r="G63" s="682" t="s">
        <v>988</v>
      </c>
      <c r="H63" s="683"/>
    </row>
    <row r="64" spans="1:10" ht="16.5">
      <c r="A64" s="647"/>
    </row>
    <row r="65" spans="1:10" ht="16.5">
      <c r="A65" s="809" t="s">
        <v>989</v>
      </c>
      <c r="B65" s="809"/>
      <c r="C65" s="809"/>
      <c r="D65" s="809"/>
      <c r="E65" s="809"/>
      <c r="F65" s="809"/>
      <c r="G65" s="809"/>
      <c r="H65" s="809"/>
      <c r="I65" s="809"/>
      <c r="J65" s="809"/>
    </row>
    <row r="66" spans="1:10" ht="16.5">
      <c r="A66" s="809" t="s">
        <v>990</v>
      </c>
      <c r="B66" s="809" t="s">
        <v>991</v>
      </c>
      <c r="C66" s="809"/>
      <c r="D66" s="809"/>
      <c r="E66" s="809"/>
      <c r="F66" s="809"/>
      <c r="G66" s="809"/>
      <c r="H66" s="809"/>
      <c r="I66" s="809"/>
      <c r="J66" s="809"/>
    </row>
    <row r="67" spans="1:10" ht="16.5">
      <c r="A67" s="677"/>
      <c r="B67" s="677"/>
      <c r="C67" s="677"/>
      <c r="D67" s="677"/>
      <c r="E67" s="677"/>
      <c r="F67" s="677"/>
      <c r="G67" s="677"/>
      <c r="H67" s="677"/>
      <c r="I67" s="677"/>
      <c r="J67" s="677"/>
    </row>
    <row r="68" spans="1:10" ht="16.5">
      <c r="A68" s="648" t="s">
        <v>992</v>
      </c>
    </row>
    <row r="69" spans="1:10" ht="16.5">
      <c r="A69" s="809" t="s">
        <v>993</v>
      </c>
      <c r="B69" s="809"/>
      <c r="C69" s="809"/>
      <c r="D69" s="809"/>
      <c r="E69" s="809"/>
      <c r="F69" s="809"/>
      <c r="G69" s="809"/>
      <c r="H69" s="809"/>
      <c r="I69" s="809"/>
      <c r="J69" s="809"/>
    </row>
    <row r="70" spans="1:10" ht="16.5">
      <c r="B70" s="812" t="s">
        <v>994</v>
      </c>
      <c r="C70" s="812"/>
      <c r="D70" s="812"/>
      <c r="E70" s="812"/>
      <c r="F70" s="812"/>
      <c r="G70" s="812"/>
      <c r="H70" s="812"/>
      <c r="I70" s="812"/>
      <c r="J70" s="812"/>
    </row>
    <row r="71" spans="1:10" ht="16.5">
      <c r="A71" s="812" t="s">
        <v>995</v>
      </c>
      <c r="B71" s="812"/>
      <c r="C71" s="812"/>
      <c r="D71" s="812"/>
      <c r="E71" s="812"/>
      <c r="F71" s="812"/>
      <c r="G71" s="812"/>
      <c r="H71" s="812"/>
      <c r="I71" s="812"/>
      <c r="J71" s="812"/>
    </row>
    <row r="72" spans="1:10" ht="16.5">
      <c r="A72" s="648" t="s">
        <v>996</v>
      </c>
    </row>
    <row r="73" spans="1:10" ht="16.5">
      <c r="A73" s="809" t="s">
        <v>997</v>
      </c>
      <c r="B73" s="809"/>
      <c r="C73" s="809"/>
      <c r="D73" s="809"/>
      <c r="E73" s="809"/>
      <c r="F73" s="809"/>
      <c r="G73" s="809"/>
      <c r="H73" s="809"/>
      <c r="I73" s="809"/>
      <c r="J73" s="809"/>
    </row>
    <row r="74" spans="1:10" ht="15.75" customHeight="1">
      <c r="B74" s="816" t="s">
        <v>0</v>
      </c>
      <c r="C74" s="817"/>
      <c r="D74" s="817"/>
      <c r="E74" s="818"/>
      <c r="F74" s="658" t="s">
        <v>998</v>
      </c>
      <c r="G74" s="658" t="s">
        <v>998</v>
      </c>
      <c r="H74" s="664" t="s">
        <v>999</v>
      </c>
    </row>
    <row r="75" spans="1:10" ht="16.5" thickBot="1">
      <c r="B75" s="819"/>
      <c r="C75" s="820"/>
      <c r="D75" s="820"/>
      <c r="E75" s="821"/>
      <c r="F75" s="654">
        <v>2014</v>
      </c>
      <c r="G75" s="654">
        <v>2015</v>
      </c>
      <c r="H75" s="665"/>
    </row>
    <row r="76" spans="1:10" ht="49.5" customHeight="1">
      <c r="B76" s="813" t="s">
        <v>1000</v>
      </c>
      <c r="C76" s="814"/>
      <c r="D76" s="814"/>
      <c r="E76" s="815"/>
      <c r="F76" s="655"/>
      <c r="G76" s="655"/>
      <c r="H76" s="659"/>
    </row>
    <row r="77" spans="1:10" ht="19.5" customHeight="1">
      <c r="B77" s="801" t="s">
        <v>1001</v>
      </c>
      <c r="C77" s="802"/>
      <c r="D77" s="802"/>
      <c r="E77" s="803"/>
      <c r="F77" s="656"/>
      <c r="G77" s="655"/>
      <c r="H77" s="659"/>
    </row>
    <row r="78" spans="1:10" ht="16.5" customHeight="1">
      <c r="B78" s="801" t="s">
        <v>1002</v>
      </c>
      <c r="C78" s="802"/>
      <c r="D78" s="802"/>
      <c r="E78" s="803"/>
      <c r="F78" s="687" t="s">
        <v>1007</v>
      </c>
      <c r="G78" s="657" t="s">
        <v>1012</v>
      </c>
      <c r="H78" s="660">
        <v>-0.1</v>
      </c>
    </row>
    <row r="79" spans="1:10" ht="18" customHeight="1">
      <c r="B79" s="804" t="s">
        <v>1003</v>
      </c>
      <c r="C79" s="805"/>
      <c r="D79" s="805"/>
      <c r="E79" s="806"/>
      <c r="F79" s="657" t="s">
        <v>1008</v>
      </c>
      <c r="G79" s="657" t="s">
        <v>1013</v>
      </c>
      <c r="H79" s="660">
        <v>0.05</v>
      </c>
    </row>
    <row r="80" spans="1:10" ht="16.5">
      <c r="B80" s="804" t="s">
        <v>1004</v>
      </c>
      <c r="C80" s="805"/>
      <c r="D80" s="805"/>
      <c r="E80" s="806"/>
      <c r="F80" s="657" t="s">
        <v>1009</v>
      </c>
      <c r="G80" s="657" t="s">
        <v>1014</v>
      </c>
      <c r="H80" s="660">
        <v>2.0099999999999998</v>
      </c>
    </row>
    <row r="81" spans="1:10" ht="16.5">
      <c r="B81" s="804" t="s">
        <v>1005</v>
      </c>
      <c r="C81" s="805"/>
      <c r="D81" s="805"/>
      <c r="E81" s="806"/>
      <c r="F81" s="657">
        <v>340</v>
      </c>
      <c r="G81" s="657">
        <v>-946</v>
      </c>
      <c r="H81" s="661"/>
    </row>
    <row r="82" spans="1:10" ht="16.5" customHeight="1">
      <c r="B82" s="804" t="s">
        <v>1006</v>
      </c>
      <c r="C82" s="805"/>
      <c r="D82" s="805"/>
      <c r="E82" s="806"/>
      <c r="F82" s="657" t="s">
        <v>1010</v>
      </c>
      <c r="G82" s="657" t="s">
        <v>1015</v>
      </c>
      <c r="H82" s="660">
        <v>1.9</v>
      </c>
    </row>
    <row r="83" spans="1:10" ht="16.5">
      <c r="B83" s="822"/>
      <c r="C83" s="823"/>
      <c r="D83" s="823"/>
      <c r="E83" s="824"/>
      <c r="F83" s="662" t="s">
        <v>1011</v>
      </c>
      <c r="G83" s="662" t="s">
        <v>1016</v>
      </c>
      <c r="H83" s="663">
        <v>1.86</v>
      </c>
    </row>
    <row r="84" spans="1:10" ht="16.5">
      <c r="A84" s="644"/>
    </row>
    <row r="85" spans="1:10" ht="14.25" customHeight="1">
      <c r="A85" s="795"/>
      <c r="B85" s="795"/>
      <c r="C85" s="795"/>
      <c r="D85" s="795"/>
      <c r="E85" s="795"/>
      <c r="F85" s="795"/>
      <c r="G85" s="795"/>
      <c r="H85" s="795"/>
      <c r="I85" s="795"/>
      <c r="J85" s="795"/>
    </row>
    <row r="86" spans="1:10" ht="16.5">
      <c r="A86" s="648" t="s">
        <v>1017</v>
      </c>
    </row>
    <row r="87" spans="1:10" ht="16.5">
      <c r="B87" s="816" t="s">
        <v>0</v>
      </c>
      <c r="C87" s="817"/>
      <c r="D87" s="817"/>
      <c r="E87" s="818"/>
      <c r="F87" s="689" t="s">
        <v>1018</v>
      </c>
      <c r="G87" s="689" t="s">
        <v>849</v>
      </c>
      <c r="H87" s="798" t="s">
        <v>1021</v>
      </c>
    </row>
    <row r="88" spans="1:10" ht="16.5">
      <c r="B88" s="819"/>
      <c r="C88" s="820"/>
      <c r="D88" s="820"/>
      <c r="E88" s="821"/>
      <c r="F88" s="690" t="s">
        <v>1019</v>
      </c>
      <c r="G88" s="690" t="s">
        <v>1020</v>
      </c>
      <c r="H88" s="799"/>
    </row>
    <row r="89" spans="1:10" ht="16.5" customHeight="1">
      <c r="B89" s="831" t="s">
        <v>1022</v>
      </c>
      <c r="C89" s="832"/>
      <c r="D89" s="832"/>
      <c r="E89" s="833"/>
      <c r="F89" s="691"/>
      <c r="G89" s="691"/>
      <c r="H89" s="800"/>
    </row>
    <row r="90" spans="1:10" ht="15.75" customHeight="1">
      <c r="B90" s="834" t="s">
        <v>1215</v>
      </c>
      <c r="C90" s="835"/>
      <c r="D90" s="835"/>
      <c r="E90" s="836"/>
      <c r="F90" s="693" t="s">
        <v>1027</v>
      </c>
      <c r="G90" s="693">
        <v>14</v>
      </c>
      <c r="H90" s="800"/>
    </row>
    <row r="91" spans="1:10" ht="15.75" customHeight="1">
      <c r="B91" s="837" t="s">
        <v>1023</v>
      </c>
      <c r="C91" s="838"/>
      <c r="D91" s="838"/>
      <c r="E91" s="839"/>
      <c r="F91" s="693"/>
      <c r="G91" s="693"/>
      <c r="H91" s="800"/>
    </row>
    <row r="92" spans="1:10" ht="15.75" customHeight="1">
      <c r="B92" s="834" t="s">
        <v>1024</v>
      </c>
      <c r="C92" s="835"/>
      <c r="D92" s="835"/>
      <c r="E92" s="836"/>
      <c r="F92" s="693" t="s">
        <v>1028</v>
      </c>
      <c r="G92" s="693" t="s">
        <v>1029</v>
      </c>
      <c r="H92" s="800"/>
    </row>
    <row r="93" spans="1:10" ht="15.75" customHeight="1">
      <c r="B93" s="837" t="s">
        <v>1025</v>
      </c>
      <c r="C93" s="838"/>
      <c r="D93" s="838"/>
      <c r="E93" s="839"/>
      <c r="F93" s="694"/>
      <c r="G93" s="694"/>
      <c r="H93" s="800"/>
    </row>
    <row r="94" spans="1:10" ht="16.5" customHeight="1">
      <c r="B94" s="850" t="s">
        <v>1026</v>
      </c>
      <c r="C94" s="851"/>
      <c r="D94" s="851"/>
      <c r="E94" s="852"/>
      <c r="F94" s="692"/>
      <c r="G94" s="692"/>
      <c r="H94" s="800"/>
    </row>
    <row r="95" spans="1:10">
      <c r="B95" s="853" t="s">
        <v>1030</v>
      </c>
      <c r="C95" s="854"/>
      <c r="D95" s="854"/>
      <c r="E95" s="855"/>
      <c r="F95" s="691"/>
      <c r="G95" s="691"/>
      <c r="H95" s="800"/>
    </row>
    <row r="96" spans="1:10">
      <c r="B96" s="834" t="s">
        <v>1031</v>
      </c>
      <c r="C96" s="835"/>
      <c r="D96" s="835"/>
      <c r="E96" s="836"/>
      <c r="F96" s="693" t="s">
        <v>1033</v>
      </c>
      <c r="G96" s="693" t="s">
        <v>1035</v>
      </c>
      <c r="H96" s="800"/>
    </row>
    <row r="97" spans="1:18">
      <c r="B97" s="834" t="s">
        <v>1032</v>
      </c>
      <c r="C97" s="835"/>
      <c r="D97" s="835"/>
      <c r="E97" s="836"/>
      <c r="F97" s="693" t="s">
        <v>1034</v>
      </c>
      <c r="G97" s="693" t="s">
        <v>1035</v>
      </c>
      <c r="H97" s="856"/>
      <c r="R97" t="s">
        <v>911</v>
      </c>
    </row>
    <row r="98" spans="1:18">
      <c r="B98" s="843" t="s">
        <v>1036</v>
      </c>
      <c r="C98" s="844"/>
      <c r="D98" s="844"/>
      <c r="E98" s="845"/>
      <c r="F98" s="691"/>
      <c r="G98" s="691"/>
      <c r="H98" s="840"/>
    </row>
    <row r="99" spans="1:18">
      <c r="B99" s="834" t="s">
        <v>1037</v>
      </c>
      <c r="C99" s="835"/>
      <c r="D99" s="835"/>
      <c r="E99" s="836"/>
      <c r="F99" s="693"/>
      <c r="G99" s="693"/>
      <c r="H99" s="840"/>
    </row>
    <row r="100" spans="1:18" ht="18" customHeight="1">
      <c r="B100" s="834" t="s">
        <v>1038</v>
      </c>
      <c r="C100" s="835"/>
      <c r="D100" s="835"/>
      <c r="E100" s="836"/>
      <c r="F100" s="693" t="s">
        <v>1040</v>
      </c>
      <c r="G100" s="693" t="s">
        <v>1041</v>
      </c>
      <c r="H100" s="840"/>
    </row>
    <row r="101" spans="1:18">
      <c r="B101" s="846" t="s">
        <v>1039</v>
      </c>
      <c r="C101" s="847"/>
      <c r="D101" s="847"/>
      <c r="E101" s="848"/>
      <c r="F101" s="692"/>
      <c r="G101" s="692"/>
      <c r="H101" s="840"/>
    </row>
    <row r="102" spans="1:18">
      <c r="B102" s="853" t="s">
        <v>1042</v>
      </c>
      <c r="C102" s="854"/>
      <c r="D102" s="854"/>
      <c r="E102" s="855"/>
      <c r="F102" s="693"/>
      <c r="G102" s="693"/>
      <c r="H102" s="841"/>
    </row>
    <row r="103" spans="1:18">
      <c r="B103" s="834" t="s">
        <v>1043</v>
      </c>
      <c r="C103" s="835"/>
      <c r="D103" s="835"/>
      <c r="E103" s="836"/>
      <c r="F103" s="693" t="s">
        <v>1047</v>
      </c>
      <c r="G103" s="693" t="s">
        <v>1051</v>
      </c>
      <c r="H103" s="800"/>
    </row>
    <row r="104" spans="1:18">
      <c r="B104" s="834" t="s">
        <v>1044</v>
      </c>
      <c r="C104" s="835"/>
      <c r="D104" s="835"/>
      <c r="E104" s="836"/>
      <c r="F104" s="693"/>
      <c r="G104" s="693"/>
      <c r="H104" s="800"/>
    </row>
    <row r="105" spans="1:18">
      <c r="B105" s="834" t="s">
        <v>1045</v>
      </c>
      <c r="C105" s="835"/>
      <c r="D105" s="835"/>
      <c r="E105" s="836"/>
      <c r="F105" s="693" t="s">
        <v>1048</v>
      </c>
      <c r="G105" s="693" t="s">
        <v>1052</v>
      </c>
      <c r="H105" s="800"/>
    </row>
    <row r="106" spans="1:18">
      <c r="B106" s="834" t="s">
        <v>1046</v>
      </c>
      <c r="C106" s="835"/>
      <c r="D106" s="835"/>
      <c r="E106" s="836"/>
      <c r="F106" s="693" t="s">
        <v>1049</v>
      </c>
      <c r="G106" s="693" t="s">
        <v>1053</v>
      </c>
      <c r="H106" s="800"/>
    </row>
    <row r="107" spans="1:18">
      <c r="B107" s="846"/>
      <c r="C107" s="847"/>
      <c r="D107" s="847"/>
      <c r="E107" s="848"/>
      <c r="F107" s="695" t="s">
        <v>1050</v>
      </c>
      <c r="G107" s="695" t="s">
        <v>1053</v>
      </c>
      <c r="H107" s="842"/>
    </row>
    <row r="108" spans="1:18">
      <c r="B108" s="688"/>
      <c r="C108" s="688"/>
      <c r="D108" s="688"/>
      <c r="E108" s="688"/>
      <c r="F108" s="685"/>
      <c r="G108" s="685"/>
      <c r="H108" s="686"/>
    </row>
    <row r="109" spans="1:18" ht="0.75" customHeight="1">
      <c r="B109" s="688"/>
      <c r="C109" s="688"/>
      <c r="D109" s="688"/>
      <c r="E109" s="688"/>
      <c r="F109" s="685"/>
      <c r="G109" s="685"/>
      <c r="H109" s="686"/>
    </row>
    <row r="110" spans="1:18" ht="16.5">
      <c r="A110" s="648" t="s">
        <v>1054</v>
      </c>
    </row>
    <row r="111" spans="1:18" ht="16.5">
      <c r="A111" s="644" t="s">
        <v>1055</v>
      </c>
    </row>
    <row r="112" spans="1:18" ht="19.5" customHeight="1">
      <c r="A112" s="676" t="s">
        <v>1056</v>
      </c>
      <c r="E112" s="849" t="s">
        <v>1057</v>
      </c>
      <c r="F112" s="849"/>
    </row>
    <row r="113" spans="1:15" ht="16.5">
      <c r="A113" s="644" t="s">
        <v>1058</v>
      </c>
    </row>
    <row r="114" spans="1:15" ht="16.5" customHeight="1">
      <c r="A114" s="676" t="s">
        <v>1059</v>
      </c>
      <c r="E114" s="830" t="s">
        <v>1216</v>
      </c>
      <c r="F114" s="830"/>
    </row>
    <row r="115" spans="1:15" ht="16.5" customHeight="1">
      <c r="A115" s="697" t="s">
        <v>1060</v>
      </c>
      <c r="C115" s="829" t="s">
        <v>1061</v>
      </c>
      <c r="D115" s="829"/>
    </row>
    <row r="116" spans="1:15" ht="18.75" customHeight="1">
      <c r="A116" s="697" t="s">
        <v>1062</v>
      </c>
      <c r="C116" s="829" t="s">
        <v>1063</v>
      </c>
      <c r="D116" s="829"/>
    </row>
    <row r="117" spans="1:15" ht="16.5">
      <c r="C117" s="696" t="s">
        <v>1064</v>
      </c>
      <c r="E117" s="830" t="s">
        <v>1065</v>
      </c>
      <c r="F117" s="830"/>
    </row>
    <row r="118" spans="1:15" ht="14.25" customHeight="1">
      <c r="D118" s="696" t="s">
        <v>1066</v>
      </c>
      <c r="F118" s="812" t="s">
        <v>1067</v>
      </c>
      <c r="G118" s="812"/>
    </row>
    <row r="119" spans="1:15" ht="16.5">
      <c r="D119" s="696" t="s">
        <v>1068</v>
      </c>
      <c r="F119" s="812" t="s">
        <v>1069</v>
      </c>
      <c r="G119" s="812"/>
    </row>
    <row r="120" spans="1:15" ht="16.5">
      <c r="B120" t="s">
        <v>1217</v>
      </c>
      <c r="O120" t="s">
        <v>911</v>
      </c>
    </row>
    <row r="121" spans="1:15" ht="16.5">
      <c r="D121" s="643" t="s">
        <v>1070</v>
      </c>
      <c r="G121" s="643" t="s">
        <v>1071</v>
      </c>
    </row>
    <row r="122" spans="1:15" ht="16.5">
      <c r="D122" s="643" t="s">
        <v>1072</v>
      </c>
      <c r="G122" s="643" t="s">
        <v>1073</v>
      </c>
    </row>
    <row r="123" spans="1:15" ht="16.5">
      <c r="A123" s="644"/>
    </row>
    <row r="124" spans="1:15" ht="16.5">
      <c r="A124" s="644" t="s">
        <v>1074</v>
      </c>
    </row>
    <row r="125" spans="1:15" ht="16.5">
      <c r="A125" s="644" t="s">
        <v>1075</v>
      </c>
    </row>
    <row r="126" spans="1:15" ht="16.5">
      <c r="B126" s="644" t="s">
        <v>1076</v>
      </c>
      <c r="E126" s="645" t="s">
        <v>1077</v>
      </c>
    </row>
    <row r="127" spans="1:15" ht="48.75" customHeight="1">
      <c r="B127" s="795" t="s">
        <v>1078</v>
      </c>
      <c r="C127" s="795"/>
      <c r="D127" s="795"/>
      <c r="E127" s="795"/>
      <c r="F127" s="795"/>
      <c r="G127" s="795"/>
      <c r="H127" s="795"/>
      <c r="I127" s="795"/>
      <c r="J127" s="795"/>
    </row>
    <row r="128" spans="1:15" ht="16.5">
      <c r="A128" s="644" t="s">
        <v>1079</v>
      </c>
    </row>
    <row r="129" spans="1:10" ht="16.5">
      <c r="A129" s="644"/>
    </row>
    <row r="130" spans="1:10" ht="20.25" customHeight="1">
      <c r="A130" s="698" t="s">
        <v>1080</v>
      </c>
    </row>
    <row r="131" spans="1:10" ht="22.5" customHeight="1">
      <c r="A131" s="698" t="s">
        <v>1081</v>
      </c>
    </row>
    <row r="132" spans="1:10" ht="1.5" customHeight="1">
      <c r="A132" s="795"/>
      <c r="B132" s="795"/>
      <c r="C132" s="795"/>
      <c r="D132" s="795"/>
      <c r="E132" s="795"/>
      <c r="F132" s="795"/>
      <c r="G132" s="795"/>
      <c r="H132" s="795"/>
      <c r="I132" s="795"/>
      <c r="J132" s="795"/>
    </row>
    <row r="133" spans="1:10" ht="0.75" customHeight="1">
      <c r="A133" s="795"/>
      <c r="B133" s="795"/>
      <c r="C133" s="795"/>
      <c r="D133" s="795"/>
      <c r="E133" s="795"/>
      <c r="F133" s="795"/>
      <c r="G133" s="795"/>
      <c r="H133" s="795"/>
      <c r="I133" s="795"/>
      <c r="J133" s="795"/>
    </row>
    <row r="134" spans="1:10" ht="16.5" hidden="1" customHeight="1">
      <c r="A134" s="699"/>
      <c r="B134" s="699"/>
      <c r="C134" s="699"/>
      <c r="D134" s="699"/>
      <c r="E134" s="699"/>
      <c r="F134" s="699"/>
      <c r="G134" s="699"/>
      <c r="H134" s="699"/>
      <c r="I134" s="699"/>
      <c r="J134" s="699"/>
    </row>
    <row r="135" spans="1:10" ht="16.5">
      <c r="A135" s="698" t="s">
        <v>1082</v>
      </c>
    </row>
    <row r="136" spans="1:10" ht="24.75" customHeight="1">
      <c r="A136" s="795" t="s">
        <v>1083</v>
      </c>
      <c r="B136" s="795"/>
      <c r="C136" s="795"/>
      <c r="D136" s="795"/>
      <c r="E136" s="795"/>
      <c r="F136" s="795"/>
      <c r="G136" s="795"/>
      <c r="H136" s="795"/>
      <c r="I136" s="795"/>
      <c r="J136" s="795"/>
    </row>
    <row r="137" spans="1:10">
      <c r="A137" s="795" t="s">
        <v>1084</v>
      </c>
      <c r="B137" s="795"/>
      <c r="C137" s="795"/>
      <c r="D137" s="795"/>
      <c r="E137" s="795"/>
      <c r="F137" s="795"/>
      <c r="G137" s="795"/>
      <c r="H137" s="795"/>
      <c r="I137" s="795"/>
      <c r="J137" s="795"/>
    </row>
    <row r="138" spans="1:10" ht="18" customHeight="1">
      <c r="A138" s="795" t="s">
        <v>1221</v>
      </c>
      <c r="B138" s="795"/>
      <c r="C138" s="795"/>
      <c r="D138" s="795"/>
      <c r="E138" s="795"/>
      <c r="F138" s="795"/>
      <c r="G138" s="795"/>
      <c r="H138" s="795"/>
      <c r="I138" s="795"/>
      <c r="J138" s="795"/>
    </row>
    <row r="139" spans="1:10" ht="0.75" customHeight="1">
      <c r="A139" s="699"/>
      <c r="B139" s="699"/>
      <c r="C139" s="699"/>
      <c r="D139" s="699"/>
      <c r="E139" s="699"/>
      <c r="F139" s="699"/>
      <c r="G139" s="699"/>
      <c r="H139" s="699"/>
      <c r="I139" s="699"/>
      <c r="J139" s="699"/>
    </row>
    <row r="140" spans="1:10" ht="18" customHeight="1">
      <c r="A140" s="698" t="s">
        <v>1085</v>
      </c>
    </row>
    <row r="141" spans="1:10" ht="40.5" customHeight="1">
      <c r="A141" s="795" t="s">
        <v>1086</v>
      </c>
      <c r="B141" s="795"/>
      <c r="C141" s="795"/>
      <c r="D141" s="795"/>
      <c r="E141" s="795"/>
      <c r="F141" s="795"/>
      <c r="G141" s="795"/>
      <c r="H141" s="795"/>
      <c r="I141" s="795"/>
      <c r="J141" s="795"/>
    </row>
    <row r="142" spans="1:10" ht="21" customHeight="1">
      <c r="A142" s="795" t="s">
        <v>1087</v>
      </c>
      <c r="B142" s="795"/>
      <c r="C142" s="795"/>
      <c r="D142" s="795"/>
      <c r="E142" s="795"/>
      <c r="F142" s="795"/>
      <c r="G142" s="795"/>
      <c r="H142" s="795"/>
      <c r="I142" s="795"/>
      <c r="J142" s="795"/>
    </row>
    <row r="143" spans="1:10" ht="0.75" customHeight="1">
      <c r="A143" s="699"/>
      <c r="B143" s="699"/>
      <c r="C143" s="699"/>
      <c r="D143" s="699"/>
      <c r="E143" s="699"/>
      <c r="F143" s="699"/>
      <c r="G143" s="699"/>
      <c r="H143" s="699"/>
      <c r="I143" s="699"/>
      <c r="J143" s="699"/>
    </row>
    <row r="144" spans="1:10" ht="16.5">
      <c r="A144" s="698" t="s">
        <v>1088</v>
      </c>
    </row>
    <row r="145" spans="1:11" ht="21.75" customHeight="1">
      <c r="A145" s="795" t="s">
        <v>1089</v>
      </c>
      <c r="B145" s="795"/>
      <c r="C145" s="795"/>
      <c r="D145" s="795"/>
      <c r="E145" s="795"/>
      <c r="F145" s="795"/>
      <c r="G145" s="795"/>
      <c r="H145" s="795"/>
      <c r="I145" s="795"/>
      <c r="J145" s="795"/>
    </row>
    <row r="146" spans="1:11">
      <c r="A146" s="795" t="s">
        <v>1090</v>
      </c>
      <c r="B146" s="795"/>
      <c r="C146" s="795"/>
      <c r="D146" s="795"/>
      <c r="E146" s="795"/>
      <c r="F146" s="795"/>
      <c r="G146" s="795"/>
      <c r="H146" s="795"/>
      <c r="I146" s="795"/>
      <c r="J146" s="795"/>
    </row>
    <row r="147" spans="1:11" ht="0.75" customHeight="1">
      <c r="A147" s="699"/>
      <c r="B147" s="699"/>
      <c r="C147" s="699"/>
      <c r="D147" s="699"/>
      <c r="E147" s="699"/>
      <c r="F147" s="699"/>
      <c r="G147" s="699"/>
      <c r="H147" s="699"/>
      <c r="I147" s="699"/>
      <c r="J147" s="699"/>
    </row>
    <row r="148" spans="1:11" ht="16.5">
      <c r="A148" s="698" t="s">
        <v>1091</v>
      </c>
    </row>
    <row r="149" spans="1:11">
      <c r="A149" s="795" t="s">
        <v>1092</v>
      </c>
      <c r="B149" s="795"/>
      <c r="C149" s="795"/>
      <c r="D149" s="795"/>
      <c r="E149" s="795"/>
      <c r="F149" s="795"/>
      <c r="G149" s="795"/>
      <c r="H149" s="795"/>
      <c r="I149" s="795"/>
      <c r="J149" s="795"/>
    </row>
    <row r="150" spans="1:11" ht="16.5">
      <c r="B150" s="676" t="s">
        <v>1093</v>
      </c>
      <c r="F150" s="647" t="s">
        <v>1094</v>
      </c>
    </row>
    <row r="151" spans="1:11" ht="16.5">
      <c r="B151" s="676" t="s">
        <v>1095</v>
      </c>
      <c r="F151" s="643" t="s">
        <v>1096</v>
      </c>
    </row>
    <row r="152" spans="1:11">
      <c r="A152" s="795" t="s">
        <v>1097</v>
      </c>
      <c r="B152" s="795"/>
      <c r="C152" s="795"/>
      <c r="D152" s="795"/>
      <c r="E152" s="795"/>
      <c r="F152" s="795"/>
      <c r="G152" s="795"/>
      <c r="H152" s="795"/>
      <c r="I152" s="795"/>
      <c r="J152" s="795"/>
    </row>
    <row r="153" spans="1:11">
      <c r="B153" s="795" t="s">
        <v>1098</v>
      </c>
      <c r="C153" s="795"/>
      <c r="D153" s="795"/>
      <c r="E153" s="795"/>
      <c r="F153" s="795"/>
      <c r="G153" s="795"/>
      <c r="H153" s="795"/>
      <c r="I153" s="795"/>
      <c r="J153" s="795"/>
      <c r="K153" s="795"/>
    </row>
    <row r="154" spans="1:11">
      <c r="B154" s="795" t="s">
        <v>1099</v>
      </c>
      <c r="C154" s="795"/>
      <c r="D154" s="795"/>
      <c r="E154" s="795"/>
      <c r="F154" s="795"/>
      <c r="G154" s="795"/>
      <c r="H154" s="795"/>
      <c r="I154" s="795"/>
      <c r="J154" s="795"/>
      <c r="K154" s="795"/>
    </row>
    <row r="155" spans="1:11" ht="31.5" customHeight="1">
      <c r="B155" s="795" t="s">
        <v>1100</v>
      </c>
      <c r="C155" s="795"/>
      <c r="D155" s="795"/>
      <c r="E155" s="795"/>
      <c r="F155" s="795"/>
      <c r="G155" s="795"/>
      <c r="H155" s="795"/>
      <c r="I155" s="795"/>
      <c r="J155" s="795"/>
    </row>
    <row r="156" spans="1:11">
      <c r="A156" s="795" t="s">
        <v>1101</v>
      </c>
      <c r="B156" s="795"/>
      <c r="C156" s="795"/>
      <c r="D156" s="795"/>
      <c r="E156" s="795"/>
      <c r="F156" s="795"/>
      <c r="G156" s="795"/>
      <c r="H156" s="795"/>
      <c r="I156" s="795"/>
      <c r="J156" s="795"/>
    </row>
    <row r="157" spans="1:11">
      <c r="A157" s="795" t="s">
        <v>1102</v>
      </c>
      <c r="B157" s="795"/>
      <c r="C157" s="795"/>
      <c r="D157" s="795"/>
      <c r="E157" s="795"/>
      <c r="F157" s="795"/>
      <c r="G157" s="795"/>
      <c r="H157" s="795"/>
      <c r="I157" s="795"/>
      <c r="J157" s="795"/>
    </row>
    <row r="158" spans="1:11" hidden="1">
      <c r="A158" s="699"/>
      <c r="B158" s="699"/>
      <c r="C158" s="699"/>
      <c r="D158" s="699"/>
      <c r="E158" s="699"/>
      <c r="F158" s="699"/>
      <c r="G158" s="699"/>
      <c r="H158" s="699"/>
      <c r="I158" s="699"/>
      <c r="J158" s="699"/>
    </row>
    <row r="159" spans="1:11" ht="16.5">
      <c r="A159" s="698" t="s">
        <v>1103</v>
      </c>
    </row>
    <row r="160" spans="1:11" ht="51" customHeight="1">
      <c r="B160" s="795" t="s">
        <v>1104</v>
      </c>
      <c r="C160" s="795"/>
      <c r="D160" s="795"/>
      <c r="E160" s="795"/>
      <c r="F160" s="795"/>
      <c r="G160" s="795"/>
      <c r="H160" s="795"/>
      <c r="I160" s="795"/>
      <c r="J160" s="795"/>
      <c r="K160" s="700"/>
    </row>
    <row r="161" spans="1:14" ht="18" customHeight="1">
      <c r="B161" s="644" t="s">
        <v>1105</v>
      </c>
    </row>
    <row r="162" spans="1:14" ht="23.25" hidden="1" customHeight="1">
      <c r="B162" s="644"/>
    </row>
    <row r="163" spans="1:14" ht="16.5">
      <c r="A163" s="645" t="s">
        <v>1106</v>
      </c>
    </row>
    <row r="164" spans="1:14" ht="16.5">
      <c r="A164" s="648" t="s">
        <v>1107</v>
      </c>
      <c r="N164" t="s">
        <v>991</v>
      </c>
    </row>
    <row r="165" spans="1:14" ht="16.5">
      <c r="A165" s="644" t="s">
        <v>1108</v>
      </c>
    </row>
    <row r="166" spans="1:14" ht="53.25" customHeight="1">
      <c r="B166" s="795" t="s">
        <v>1109</v>
      </c>
      <c r="C166" s="795"/>
      <c r="D166" s="795"/>
      <c r="E166" s="795"/>
      <c r="F166" s="795"/>
      <c r="G166" s="795"/>
      <c r="H166" s="795"/>
      <c r="I166" s="795"/>
      <c r="J166" s="795"/>
    </row>
    <row r="167" spans="1:14" ht="15" hidden="1" customHeight="1">
      <c r="A167" s="644"/>
    </row>
    <row r="168" spans="1:14" ht="16.5" hidden="1">
      <c r="A168" s="644"/>
    </row>
    <row r="169" spans="1:14" ht="16.5">
      <c r="A169" s="648" t="s">
        <v>1110</v>
      </c>
    </row>
    <row r="170" spans="1:14" ht="16.5">
      <c r="A170" s="644" t="s">
        <v>1222</v>
      </c>
    </row>
    <row r="171" spans="1:14" ht="36.75" customHeight="1">
      <c r="B171" s="795" t="s">
        <v>1223</v>
      </c>
      <c r="C171" s="795"/>
      <c r="D171" s="795"/>
      <c r="E171" s="795"/>
      <c r="F171" s="795"/>
      <c r="G171" s="795"/>
      <c r="H171" s="795"/>
      <c r="I171" s="795"/>
      <c r="J171" s="795"/>
    </row>
    <row r="172" spans="1:14" ht="16.5">
      <c r="A172" s="644" t="s">
        <v>1111</v>
      </c>
    </row>
    <row r="173" spans="1:14" ht="51" customHeight="1">
      <c r="B173" s="795" t="s">
        <v>1112</v>
      </c>
      <c r="C173" s="795"/>
      <c r="D173" s="795"/>
      <c r="E173" s="795"/>
      <c r="F173" s="795"/>
      <c r="G173" s="795"/>
      <c r="H173" s="795"/>
      <c r="I173" s="795"/>
      <c r="J173" s="795"/>
    </row>
    <row r="174" spans="1:14" ht="17.25" hidden="1" customHeight="1">
      <c r="A174" s="699"/>
      <c r="B174" s="699"/>
      <c r="C174" s="699"/>
      <c r="D174" s="699"/>
      <c r="E174" s="699"/>
      <c r="F174" s="699"/>
      <c r="G174" s="699"/>
      <c r="H174" s="699"/>
      <c r="I174" s="699"/>
    </row>
    <row r="175" spans="1:14" ht="16.5">
      <c r="A175" s="648" t="s">
        <v>1113</v>
      </c>
    </row>
    <row r="176" spans="1:14" ht="16.5">
      <c r="A176" s="648" t="s">
        <v>1114</v>
      </c>
    </row>
    <row r="177" spans="1:10" ht="51.75" customHeight="1">
      <c r="B177" s="795" t="s">
        <v>1115</v>
      </c>
      <c r="C177" s="795"/>
      <c r="D177" s="795"/>
      <c r="E177" s="795"/>
      <c r="F177" s="795"/>
      <c r="G177" s="795"/>
      <c r="H177" s="795"/>
      <c r="I177" s="795"/>
      <c r="J177" s="795"/>
    </row>
    <row r="178" spans="1:10" ht="50.25" customHeight="1">
      <c r="A178" s="647" t="s">
        <v>911</v>
      </c>
      <c r="B178" s="795" t="s">
        <v>1116</v>
      </c>
      <c r="C178" s="795"/>
      <c r="D178" s="795"/>
      <c r="E178" s="795"/>
      <c r="F178" s="795"/>
      <c r="G178" s="795"/>
      <c r="H178" s="795"/>
      <c r="I178" s="795"/>
      <c r="J178" s="795"/>
    </row>
    <row r="179" spans="1:10" ht="16.5" customHeight="1">
      <c r="A179" s="647"/>
      <c r="B179" s="699"/>
      <c r="C179" s="699"/>
      <c r="D179" s="699"/>
      <c r="E179" s="699"/>
      <c r="F179" s="699"/>
      <c r="G179" s="699"/>
      <c r="H179" s="699"/>
      <c r="I179" s="699"/>
      <c r="J179" s="699"/>
    </row>
    <row r="180" spans="1:10" ht="16.5">
      <c r="A180" s="648" t="s">
        <v>1117</v>
      </c>
    </row>
    <row r="181" spans="1:10">
      <c r="A181" s="795" t="s">
        <v>1118</v>
      </c>
      <c r="B181" s="795"/>
      <c r="C181" s="795"/>
      <c r="D181" s="795"/>
      <c r="E181" s="795"/>
      <c r="F181" s="795"/>
      <c r="G181" s="795"/>
      <c r="H181" s="795"/>
      <c r="I181" s="795"/>
    </row>
    <row r="182" spans="1:10" ht="135.75" customHeight="1">
      <c r="A182" s="795" t="s">
        <v>1119</v>
      </c>
      <c r="B182" s="795"/>
      <c r="C182" s="795"/>
      <c r="D182" s="795"/>
      <c r="E182" s="795"/>
      <c r="F182" s="795"/>
      <c r="G182" s="795"/>
      <c r="H182" s="795"/>
      <c r="I182" s="795"/>
      <c r="J182" s="795"/>
    </row>
    <row r="183" spans="1:10" ht="37.5" customHeight="1">
      <c r="A183" s="795" t="s">
        <v>1120</v>
      </c>
      <c r="B183" s="795"/>
      <c r="C183" s="795"/>
      <c r="D183" s="795"/>
      <c r="E183" s="795"/>
      <c r="F183" s="795"/>
      <c r="G183" s="795"/>
      <c r="H183" s="795"/>
      <c r="I183" s="795"/>
    </row>
    <row r="184" spans="1:10" ht="17.25" customHeight="1">
      <c r="A184" s="795" t="s">
        <v>1121</v>
      </c>
      <c r="B184" s="795"/>
      <c r="C184" s="795"/>
      <c r="D184" s="795"/>
      <c r="E184" s="795"/>
      <c r="F184" s="795"/>
      <c r="G184" s="795"/>
      <c r="H184" s="795"/>
      <c r="I184" s="795"/>
    </row>
    <row r="185" spans="1:10" ht="17.25" customHeight="1">
      <c r="A185" s="699"/>
      <c r="B185" s="699"/>
      <c r="C185" s="699"/>
      <c r="D185" s="699"/>
      <c r="E185" s="699"/>
      <c r="F185" s="699"/>
      <c r="G185" s="699"/>
      <c r="H185" s="699"/>
      <c r="I185" s="699"/>
    </row>
    <row r="186" spans="1:10" ht="16.5">
      <c r="A186" s="648" t="s">
        <v>1122</v>
      </c>
    </row>
    <row r="187" spans="1:10" ht="16.5">
      <c r="A187" s="644" t="s">
        <v>1123</v>
      </c>
    </row>
    <row r="188" spans="1:10" ht="16.5">
      <c r="A188" s="644" t="s">
        <v>1124</v>
      </c>
    </row>
    <row r="189" spans="1:10" ht="57.75" customHeight="1">
      <c r="B189" s="795" t="s">
        <v>1125</v>
      </c>
      <c r="C189" s="795"/>
      <c r="D189" s="795"/>
      <c r="E189" s="795"/>
      <c r="F189" s="795"/>
      <c r="G189" s="795"/>
      <c r="H189" s="795"/>
      <c r="I189" s="795"/>
      <c r="J189" s="795"/>
    </row>
    <row r="190" spans="1:10" ht="16.5" customHeight="1">
      <c r="A190" s="644" t="s">
        <v>1126</v>
      </c>
    </row>
    <row r="191" spans="1:10" ht="44.25" customHeight="1">
      <c r="B191" s="795" t="s">
        <v>1127</v>
      </c>
      <c r="C191" s="795"/>
      <c r="D191" s="795"/>
      <c r="E191" s="795"/>
      <c r="F191" s="795"/>
      <c r="G191" s="795"/>
      <c r="H191" s="795"/>
      <c r="I191" s="795"/>
      <c r="J191" s="795"/>
    </row>
    <row r="192" spans="1:10" ht="1.5" customHeight="1">
      <c r="A192" s="644" t="s">
        <v>911</v>
      </c>
    </row>
    <row r="193" spans="1:10" ht="16.5">
      <c r="A193" s="645" t="s">
        <v>1128</v>
      </c>
    </row>
    <row r="194" spans="1:10" ht="30" customHeight="1">
      <c r="A194" s="857" t="s">
        <v>1129</v>
      </c>
      <c r="B194" s="857"/>
      <c r="C194" s="857"/>
      <c r="D194" s="857"/>
      <c r="E194" s="857"/>
      <c r="F194" s="857"/>
      <c r="G194" s="857"/>
      <c r="H194" s="857"/>
      <c r="I194" s="857"/>
      <c r="J194" s="857"/>
    </row>
    <row r="195" spans="1:10" ht="48.75" customHeight="1">
      <c r="A195" s="809" t="s">
        <v>1130</v>
      </c>
      <c r="B195" s="809"/>
      <c r="C195" s="809"/>
      <c r="D195" s="809"/>
      <c r="E195" s="809"/>
      <c r="F195" s="809"/>
      <c r="G195" s="809"/>
      <c r="H195" s="809"/>
      <c r="I195" s="809"/>
      <c r="J195" s="809"/>
    </row>
    <row r="196" spans="1:10" ht="16.5">
      <c r="A196" s="857" t="s">
        <v>1131</v>
      </c>
      <c r="B196" s="857"/>
      <c r="C196" s="857"/>
      <c r="D196" s="857"/>
      <c r="E196" s="857"/>
      <c r="F196" s="857"/>
      <c r="G196" s="857"/>
      <c r="H196" s="857"/>
      <c r="I196" s="857"/>
      <c r="J196" s="857"/>
    </row>
    <row r="197" spans="1:10" ht="51" customHeight="1">
      <c r="A197" s="809" t="s">
        <v>1132</v>
      </c>
      <c r="B197" s="809"/>
      <c r="C197" s="809"/>
      <c r="D197" s="809"/>
      <c r="E197" s="809"/>
      <c r="F197" s="809"/>
      <c r="G197" s="809"/>
      <c r="H197" s="809"/>
      <c r="I197" s="809"/>
      <c r="J197" s="809"/>
    </row>
    <row r="198" spans="1:10" ht="16.5">
      <c r="A198" s="857" t="s">
        <v>1133</v>
      </c>
      <c r="B198" s="857"/>
      <c r="C198" s="857"/>
      <c r="D198" s="857"/>
      <c r="E198" s="857"/>
      <c r="F198" s="857"/>
      <c r="G198" s="857"/>
      <c r="H198" s="857"/>
      <c r="I198" s="857"/>
      <c r="J198" s="857"/>
    </row>
    <row r="199" spans="1:10" ht="34.5" customHeight="1">
      <c r="A199" s="809" t="s">
        <v>949</v>
      </c>
      <c r="B199" s="809"/>
      <c r="C199" s="809"/>
      <c r="D199" s="809"/>
      <c r="E199" s="809"/>
      <c r="F199" s="809"/>
      <c r="G199" s="809"/>
      <c r="H199" s="809"/>
      <c r="I199" s="809"/>
      <c r="J199" s="809"/>
    </row>
    <row r="200" spans="1:10" ht="36.75" customHeight="1">
      <c r="A200" s="809" t="s">
        <v>950</v>
      </c>
      <c r="B200" s="809"/>
      <c r="C200" s="809"/>
      <c r="D200" s="809"/>
      <c r="E200" s="809"/>
      <c r="F200" s="809"/>
      <c r="G200" s="809"/>
      <c r="H200" s="809"/>
      <c r="I200" s="809"/>
      <c r="J200" s="809"/>
    </row>
    <row r="201" spans="1:10" ht="18" customHeight="1">
      <c r="A201" s="649" t="s">
        <v>1134</v>
      </c>
    </row>
    <row r="202" spans="1:10" ht="14.25" customHeight="1">
      <c r="A202" s="809" t="s">
        <v>1135</v>
      </c>
      <c r="B202" s="809"/>
      <c r="C202" s="809"/>
      <c r="D202" s="809"/>
      <c r="E202" s="809"/>
      <c r="F202" s="809"/>
      <c r="G202" s="809"/>
      <c r="H202" s="809"/>
      <c r="I202" s="809"/>
      <c r="J202" s="809"/>
    </row>
    <row r="203" spans="1:10" ht="50.25" customHeight="1">
      <c r="A203" s="809" t="s">
        <v>1136</v>
      </c>
      <c r="B203" s="809"/>
      <c r="C203" s="809"/>
      <c r="D203" s="809"/>
      <c r="E203" s="809"/>
      <c r="F203" s="809"/>
      <c r="G203" s="809"/>
      <c r="H203" s="809"/>
      <c r="I203" s="809"/>
      <c r="J203" s="809"/>
    </row>
    <row r="204" spans="1:10" ht="16.5">
      <c r="A204" s="666"/>
    </row>
    <row r="205" spans="1:10" ht="16.5">
      <c r="A205" s="645" t="s">
        <v>1137</v>
      </c>
    </row>
    <row r="206" spans="1:10" ht="16.5">
      <c r="A206" s="648" t="s">
        <v>1138</v>
      </c>
    </row>
    <row r="207" spans="1:10" ht="16.5">
      <c r="A207" s="644" t="s">
        <v>1139</v>
      </c>
    </row>
    <row r="208" spans="1:10" ht="17.25" thickBot="1">
      <c r="A208" s="644"/>
    </row>
    <row r="209" spans="1:10" ht="16.5" thickBot="1">
      <c r="A209" s="702" t="s">
        <v>965</v>
      </c>
      <c r="B209" s="858" t="s">
        <v>1140</v>
      </c>
      <c r="C209" s="859"/>
      <c r="D209" s="858" t="s">
        <v>1141</v>
      </c>
      <c r="E209" s="859"/>
      <c r="F209" s="667" t="s">
        <v>1142</v>
      </c>
      <c r="G209" s="667" t="s">
        <v>1143</v>
      </c>
      <c r="H209" s="866" t="s">
        <v>1144</v>
      </c>
      <c r="I209" s="867"/>
    </row>
    <row r="210" spans="1:10" ht="51.75" customHeight="1" thickBot="1">
      <c r="A210" s="872">
        <v>1</v>
      </c>
      <c r="B210" s="864" t="s">
        <v>971</v>
      </c>
      <c r="C210" s="865"/>
      <c r="D210" s="860" t="s">
        <v>1145</v>
      </c>
      <c r="E210" s="861"/>
      <c r="F210" s="874" t="s">
        <v>1147</v>
      </c>
      <c r="G210" s="874" t="s">
        <v>1148</v>
      </c>
      <c r="H210" s="864" t="s">
        <v>1149</v>
      </c>
      <c r="I210" s="865"/>
    </row>
    <row r="211" spans="1:10" ht="64.5" customHeight="1" thickBot="1">
      <c r="A211" s="873"/>
      <c r="B211" s="864"/>
      <c r="C211" s="865"/>
      <c r="D211" s="862" t="s">
        <v>1146</v>
      </c>
      <c r="E211" s="863"/>
      <c r="F211" s="875"/>
      <c r="G211" s="875"/>
      <c r="H211" s="868" t="s">
        <v>1150</v>
      </c>
      <c r="I211" s="869"/>
    </row>
    <row r="212" spans="1:10" ht="26.25" customHeight="1" thickBot="1">
      <c r="A212" s="669">
        <v>2</v>
      </c>
      <c r="B212" s="864" t="s">
        <v>1151</v>
      </c>
      <c r="C212" s="865"/>
      <c r="D212" s="864" t="s">
        <v>1152</v>
      </c>
      <c r="E212" s="865"/>
      <c r="F212" s="703" t="s">
        <v>1153</v>
      </c>
      <c r="G212" s="705">
        <v>0.19439999999999999</v>
      </c>
      <c r="H212" s="870" t="s">
        <v>1154</v>
      </c>
      <c r="I212" s="871"/>
    </row>
    <row r="213" spans="1:10" ht="16.5" thickBot="1">
      <c r="A213" s="669">
        <v>3</v>
      </c>
      <c r="B213" s="864" t="s">
        <v>976</v>
      </c>
      <c r="C213" s="865"/>
      <c r="D213" s="864" t="s">
        <v>1155</v>
      </c>
      <c r="E213" s="865"/>
      <c r="F213" s="704">
        <v>129592</v>
      </c>
      <c r="G213" s="705" t="s">
        <v>1156</v>
      </c>
      <c r="H213" s="870" t="s">
        <v>1157</v>
      </c>
      <c r="I213" s="871"/>
    </row>
    <row r="214" spans="1:10" ht="16.5" thickBot="1">
      <c r="A214" s="669">
        <v>4</v>
      </c>
      <c r="B214" s="864" t="s">
        <v>981</v>
      </c>
      <c r="C214" s="865"/>
      <c r="D214" s="864" t="s">
        <v>1158</v>
      </c>
      <c r="E214" s="865"/>
      <c r="F214" s="704">
        <v>224614</v>
      </c>
      <c r="G214" s="705" t="s">
        <v>1159</v>
      </c>
      <c r="H214" s="870" t="s">
        <v>1157</v>
      </c>
      <c r="I214" s="871"/>
    </row>
    <row r="215" spans="1:10" ht="16.5" thickBot="1">
      <c r="A215" s="669">
        <v>5</v>
      </c>
      <c r="B215" s="864" t="s">
        <v>1160</v>
      </c>
      <c r="C215" s="865"/>
      <c r="D215" s="864" t="s">
        <v>1158</v>
      </c>
      <c r="E215" s="865"/>
      <c r="F215" s="704">
        <v>96308</v>
      </c>
      <c r="G215" s="705" t="s">
        <v>1161</v>
      </c>
      <c r="H215" s="870" t="s">
        <v>1157</v>
      </c>
      <c r="I215" s="871"/>
    </row>
    <row r="216" spans="1:10" ht="16.5">
      <c r="A216" s="644"/>
    </row>
    <row r="217" spans="1:10" ht="16.5">
      <c r="A217" s="644" t="s">
        <v>1162</v>
      </c>
    </row>
    <row r="218" spans="1:10" ht="17.25" customHeight="1">
      <c r="A218" s="809" t="s">
        <v>1163</v>
      </c>
      <c r="B218" s="809"/>
      <c r="C218" s="809"/>
      <c r="D218" s="809"/>
      <c r="E218" s="809"/>
      <c r="F218" s="809"/>
      <c r="G218" s="809"/>
      <c r="H218" s="809"/>
      <c r="I218" s="809"/>
      <c r="J218" s="809"/>
    </row>
    <row r="219" spans="1:10" ht="16.5">
      <c r="A219" s="809" t="s">
        <v>1164</v>
      </c>
      <c r="B219" s="809"/>
      <c r="C219" s="809"/>
      <c r="D219" s="809"/>
      <c r="E219" s="809"/>
      <c r="F219" s="809"/>
      <c r="G219" s="809"/>
      <c r="H219" s="809"/>
      <c r="I219" s="809"/>
      <c r="J219" s="809"/>
    </row>
    <row r="220" spans="1:10" ht="16.5">
      <c r="A220" s="644" t="s">
        <v>1165</v>
      </c>
    </row>
    <row r="221" spans="1:10" ht="16.5" customHeight="1">
      <c r="A221" s="809" t="s">
        <v>1166</v>
      </c>
      <c r="B221" s="809"/>
      <c r="C221" s="809"/>
      <c r="D221" s="809"/>
      <c r="E221" s="809"/>
      <c r="F221" s="809"/>
      <c r="G221" s="809"/>
      <c r="H221" s="809"/>
      <c r="I221" s="809"/>
      <c r="J221" s="809"/>
    </row>
    <row r="222" spans="1:10" ht="50.25" customHeight="1">
      <c r="A222" s="809" t="s">
        <v>1167</v>
      </c>
      <c r="B222" s="809"/>
      <c r="C222" s="809"/>
      <c r="D222" s="809"/>
      <c r="E222" s="809"/>
      <c r="F222" s="809"/>
      <c r="G222" s="809"/>
      <c r="H222" s="809"/>
      <c r="I222" s="809"/>
      <c r="J222" s="809"/>
    </row>
    <row r="223" spans="1:10" ht="51" customHeight="1">
      <c r="A223" s="809" t="s">
        <v>1168</v>
      </c>
      <c r="B223" s="809"/>
      <c r="C223" s="809"/>
      <c r="D223" s="809"/>
      <c r="E223" s="809"/>
      <c r="F223" s="809"/>
      <c r="G223" s="809"/>
      <c r="H223" s="809"/>
      <c r="I223" s="809"/>
      <c r="J223" s="809"/>
    </row>
    <row r="224" spans="1:10" ht="16.5">
      <c r="A224" s="644" t="s">
        <v>1169</v>
      </c>
    </row>
    <row r="225" spans="1:10" ht="34.5" customHeight="1">
      <c r="A225" s="795" t="s">
        <v>1170</v>
      </c>
      <c r="B225" s="795"/>
      <c r="C225" s="795"/>
      <c r="D225" s="795"/>
      <c r="E225" s="795"/>
      <c r="F225" s="795"/>
      <c r="G225" s="795"/>
      <c r="H225" s="795"/>
      <c r="I225" s="795"/>
      <c r="J225" s="795"/>
    </row>
    <row r="226" spans="1:10" ht="1.5" customHeight="1">
      <c r="A226" s="699"/>
      <c r="B226" s="699"/>
      <c r="C226" s="699"/>
      <c r="D226" s="699"/>
      <c r="E226" s="699"/>
      <c r="F226" s="699"/>
      <c r="G226" s="699"/>
      <c r="H226" s="699"/>
      <c r="I226" s="699"/>
      <c r="J226" s="699"/>
    </row>
    <row r="227" spans="1:10" ht="16.5">
      <c r="A227" s="648" t="s">
        <v>1171</v>
      </c>
    </row>
    <row r="228" spans="1:10" ht="17.25" thickBot="1">
      <c r="A228" s="644" t="s">
        <v>1172</v>
      </c>
    </row>
    <row r="229" spans="1:10" ht="16.5" thickBot="1">
      <c r="B229" s="702" t="s">
        <v>965</v>
      </c>
      <c r="C229" s="858" t="s">
        <v>1140</v>
      </c>
      <c r="D229" s="859"/>
      <c r="E229" s="667" t="s">
        <v>1141</v>
      </c>
      <c r="F229" s="667" t="s">
        <v>1142</v>
      </c>
      <c r="G229" s="667" t="s">
        <v>1143</v>
      </c>
      <c r="H229" s="667" t="s">
        <v>1144</v>
      </c>
    </row>
    <row r="230" spans="1:10" ht="17.25" customHeight="1" thickBot="1">
      <c r="B230" s="669">
        <v>1</v>
      </c>
      <c r="C230" s="864" t="s">
        <v>1173</v>
      </c>
      <c r="D230" s="865"/>
      <c r="E230" s="706" t="s">
        <v>1174</v>
      </c>
      <c r="F230" s="707">
        <v>38752</v>
      </c>
      <c r="G230" s="703" t="s">
        <v>1175</v>
      </c>
      <c r="H230" s="668"/>
    </row>
    <row r="231" spans="1:10" ht="16.5" thickBot="1">
      <c r="B231" s="669">
        <v>2</v>
      </c>
      <c r="C231" s="864" t="s">
        <v>1176</v>
      </c>
      <c r="D231" s="865"/>
      <c r="E231" s="706" t="s">
        <v>1177</v>
      </c>
      <c r="F231" s="703">
        <v>38</v>
      </c>
      <c r="G231" s="708">
        <v>0</v>
      </c>
      <c r="H231" s="668"/>
    </row>
    <row r="232" spans="1:10" ht="16.5" thickBot="1">
      <c r="B232" s="669">
        <v>3</v>
      </c>
      <c r="C232" s="864" t="s">
        <v>1178</v>
      </c>
      <c r="D232" s="865"/>
      <c r="E232" s="706" t="s">
        <v>1179</v>
      </c>
      <c r="F232" s="704">
        <v>32106</v>
      </c>
      <c r="G232" s="703" t="s">
        <v>1180</v>
      </c>
      <c r="H232" s="668"/>
    </row>
    <row r="233" spans="1:10" ht="16.5">
      <c r="A233" s="644"/>
    </row>
    <row r="234" spans="1:10" ht="16.5">
      <c r="A234" s="644" t="s">
        <v>1181</v>
      </c>
    </row>
    <row r="235" spans="1:10" ht="19.5" customHeight="1" thickBot="1">
      <c r="A235" s="644" t="s">
        <v>1182</v>
      </c>
    </row>
    <row r="236" spans="1:10" ht="26.25" thickBot="1">
      <c r="A236" s="670" t="s">
        <v>1183</v>
      </c>
      <c r="B236" s="877" t="s">
        <v>1184</v>
      </c>
      <c r="C236" s="877"/>
      <c r="D236" s="877" t="s">
        <v>1185</v>
      </c>
      <c r="E236" s="877"/>
      <c r="F236" s="713" t="s">
        <v>1186</v>
      </c>
      <c r="G236" s="713" t="s">
        <v>1187</v>
      </c>
      <c r="H236" s="713" t="s">
        <v>1188</v>
      </c>
      <c r="I236" s="714" t="s">
        <v>1189</v>
      </c>
    </row>
    <row r="237" spans="1:10" ht="18" customHeight="1">
      <c r="A237" s="671" t="s">
        <v>1190</v>
      </c>
      <c r="B237" s="880" t="s">
        <v>1191</v>
      </c>
      <c r="C237" s="880"/>
      <c r="D237" s="878" t="s">
        <v>1174</v>
      </c>
      <c r="E237" s="878"/>
      <c r="F237" s="711">
        <v>41754</v>
      </c>
      <c r="G237" s="709" t="s">
        <v>1198</v>
      </c>
      <c r="H237" s="712">
        <v>1</v>
      </c>
      <c r="I237" s="673"/>
    </row>
    <row r="238" spans="1:10" ht="16.5" customHeight="1">
      <c r="A238" s="671">
        <v>2</v>
      </c>
      <c r="B238" s="881" t="s">
        <v>1192</v>
      </c>
      <c r="C238" s="881"/>
      <c r="D238" s="878" t="s">
        <v>1194</v>
      </c>
      <c r="E238" s="878"/>
      <c r="F238" s="709" t="s">
        <v>1196</v>
      </c>
      <c r="G238" s="709">
        <v>4</v>
      </c>
      <c r="H238" s="712">
        <v>1</v>
      </c>
      <c r="I238" s="674"/>
    </row>
    <row r="239" spans="1:10" ht="15.75" customHeight="1" thickBot="1">
      <c r="A239" s="672">
        <v>3</v>
      </c>
      <c r="B239" s="876" t="s">
        <v>1193</v>
      </c>
      <c r="C239" s="876"/>
      <c r="D239" s="879" t="s">
        <v>1195</v>
      </c>
      <c r="E239" s="879"/>
      <c r="F239" s="710" t="s">
        <v>1197</v>
      </c>
      <c r="G239" s="710">
        <v>4</v>
      </c>
      <c r="H239" s="710" t="s">
        <v>1199</v>
      </c>
      <c r="I239" s="675"/>
    </row>
    <row r="240" spans="1:10" ht="16.5">
      <c r="A240" s="644"/>
    </row>
    <row r="241" spans="1:11" ht="69.75" customHeight="1">
      <c r="A241" s="809" t="s">
        <v>1200</v>
      </c>
      <c r="B241" s="809"/>
      <c r="C241" s="809"/>
      <c r="D241" s="809"/>
      <c r="E241" s="809"/>
      <c r="F241" s="809"/>
      <c r="G241" s="809"/>
      <c r="H241" s="809"/>
      <c r="I241" s="809"/>
      <c r="J241" s="809"/>
    </row>
    <row r="242" spans="1:11" ht="16.5">
      <c r="A242" s="644"/>
    </row>
    <row r="243" spans="1:11" ht="16.5">
      <c r="A243" s="648" t="s">
        <v>1201</v>
      </c>
    </row>
    <row r="244" spans="1:11" ht="16.5">
      <c r="A244" s="644" t="s">
        <v>1202</v>
      </c>
    </row>
    <row r="245" spans="1:11" ht="54" customHeight="1">
      <c r="B245" s="809" t="s">
        <v>1203</v>
      </c>
      <c r="C245" s="809"/>
      <c r="D245" s="809"/>
      <c r="E245" s="809"/>
      <c r="F245" s="809"/>
      <c r="G245" s="809"/>
      <c r="H245" s="809"/>
      <c r="I245" s="809"/>
      <c r="J245" s="809"/>
      <c r="K245" s="701"/>
    </row>
    <row r="246" spans="1:11" ht="16.5">
      <c r="A246" s="644"/>
    </row>
    <row r="247" spans="1:11" ht="16.5">
      <c r="A247" s="644" t="s">
        <v>1204</v>
      </c>
    </row>
    <row r="248" spans="1:11" ht="16.5">
      <c r="B248" s="644" t="s">
        <v>1205</v>
      </c>
    </row>
    <row r="249" spans="1:11" ht="16.5">
      <c r="A249" s="644" t="s">
        <v>1206</v>
      </c>
    </row>
    <row r="250" spans="1:11" ht="16.5">
      <c r="B250" s="644" t="s">
        <v>1207</v>
      </c>
    </row>
    <row r="251" spans="1:11" ht="16.5">
      <c r="A251" s="644" t="s">
        <v>1208</v>
      </c>
    </row>
    <row r="252" spans="1:11" ht="16.5">
      <c r="B252" s="644" t="s">
        <v>1209</v>
      </c>
    </row>
    <row r="253" spans="1:11" ht="16.5">
      <c r="A253" s="645" t="s">
        <v>1210</v>
      </c>
    </row>
    <row r="254" spans="1:11" ht="16.5">
      <c r="A254" s="666" t="s">
        <v>1211</v>
      </c>
      <c r="B254" s="726"/>
      <c r="C254" s="726"/>
      <c r="D254" s="726"/>
      <c r="E254" s="726"/>
    </row>
    <row r="255" spans="1:11" ht="18.75">
      <c r="A255" s="728" t="s">
        <v>1224</v>
      </c>
      <c r="B255" s="730"/>
      <c r="C255" s="730"/>
      <c r="D255" s="730"/>
      <c r="E255" s="730"/>
      <c r="F255" s="729"/>
      <c r="G255" s="729"/>
      <c r="H255" s="729"/>
      <c r="I255" s="729"/>
      <c r="J255" s="729"/>
    </row>
    <row r="256" spans="1:11" ht="15.75" customHeight="1">
      <c r="A256" s="883" t="s">
        <v>1225</v>
      </c>
      <c r="B256" s="883"/>
      <c r="C256" s="883"/>
      <c r="D256" s="883"/>
      <c r="E256" s="883"/>
      <c r="F256" s="883"/>
      <c r="G256" s="883"/>
      <c r="H256" s="883"/>
      <c r="I256" s="883"/>
      <c r="J256" s="883"/>
    </row>
    <row r="257" spans="1:10" ht="15.75" customHeight="1">
      <c r="A257" s="883"/>
      <c r="B257" s="883"/>
      <c r="C257" s="883"/>
      <c r="D257" s="883"/>
      <c r="E257" s="883"/>
      <c r="F257" s="883"/>
      <c r="G257" s="883"/>
      <c r="H257" s="883"/>
      <c r="I257" s="883"/>
      <c r="J257" s="883"/>
    </row>
    <row r="258" spans="1:10" ht="15.75" customHeight="1">
      <c r="A258" s="883"/>
      <c r="B258" s="883"/>
      <c r="C258" s="883"/>
      <c r="D258" s="883"/>
      <c r="E258" s="883"/>
      <c r="F258" s="883"/>
      <c r="G258" s="883"/>
      <c r="H258" s="883"/>
      <c r="I258" s="883"/>
      <c r="J258" s="883"/>
    </row>
    <row r="259" spans="1:10" ht="15.75" customHeight="1">
      <c r="A259" s="883"/>
      <c r="B259" s="883"/>
      <c r="C259" s="883"/>
      <c r="D259" s="883"/>
      <c r="E259" s="883"/>
      <c r="F259" s="883"/>
      <c r="G259" s="883"/>
      <c r="H259" s="883"/>
      <c r="I259" s="883"/>
      <c r="J259" s="883"/>
    </row>
    <row r="260" spans="1:10" ht="15.75" customHeight="1">
      <c r="A260" s="884" t="s">
        <v>914</v>
      </c>
      <c r="B260" s="884"/>
      <c r="C260" s="884"/>
      <c r="D260" s="884"/>
      <c r="E260" s="884"/>
      <c r="F260" s="884"/>
      <c r="G260" s="884"/>
      <c r="H260" s="884"/>
      <c r="I260" s="884"/>
      <c r="J260" s="884"/>
    </row>
    <row r="261" spans="1:10" ht="15.75" customHeight="1">
      <c r="A261" s="882" t="s">
        <v>1226</v>
      </c>
      <c r="B261" s="882"/>
      <c r="C261" s="882"/>
      <c r="D261" s="882"/>
      <c r="E261" s="882"/>
      <c r="F261" s="882"/>
      <c r="G261" s="882"/>
      <c r="H261" s="882"/>
      <c r="I261" s="882"/>
      <c r="J261" s="882"/>
    </row>
    <row r="262" spans="1:10" ht="15.75" customHeight="1">
      <c r="A262" s="882"/>
      <c r="B262" s="882"/>
      <c r="C262" s="882"/>
      <c r="D262" s="882"/>
      <c r="E262" s="882"/>
      <c r="F262" s="882"/>
      <c r="G262" s="882"/>
      <c r="H262" s="882"/>
      <c r="I262" s="882"/>
      <c r="J262" s="882"/>
    </row>
    <row r="263" spans="1:10" ht="45" customHeight="1">
      <c r="A263" s="882"/>
      <c r="B263" s="882"/>
      <c r="C263" s="882"/>
      <c r="D263" s="882"/>
      <c r="E263" s="882"/>
      <c r="F263" s="882"/>
      <c r="G263" s="882"/>
      <c r="H263" s="882"/>
      <c r="I263" s="882"/>
      <c r="J263" s="882"/>
    </row>
    <row r="264" spans="1:10" ht="15.75" customHeight="1">
      <c r="A264" s="884" t="s">
        <v>915</v>
      </c>
      <c r="B264" s="884"/>
      <c r="C264" s="884"/>
      <c r="D264" s="884"/>
      <c r="E264" s="884"/>
      <c r="F264" s="884"/>
      <c r="G264" s="884"/>
      <c r="H264" s="884"/>
      <c r="I264" s="884"/>
      <c r="J264" s="884"/>
    </row>
    <row r="265" spans="1:10" ht="75" customHeight="1">
      <c r="A265" s="883" t="s">
        <v>1227</v>
      </c>
      <c r="B265" s="883"/>
      <c r="C265" s="883"/>
      <c r="D265" s="883"/>
      <c r="E265" s="883"/>
      <c r="F265" s="883"/>
      <c r="G265" s="883"/>
      <c r="H265" s="883"/>
      <c r="I265" s="883"/>
      <c r="J265" s="883"/>
    </row>
    <row r="266" spans="1:10" ht="133.5" customHeight="1">
      <c r="A266" s="883" t="s">
        <v>1228</v>
      </c>
      <c r="B266" s="883"/>
      <c r="C266" s="883"/>
      <c r="D266" s="883"/>
      <c r="E266" s="883"/>
      <c r="F266" s="883"/>
      <c r="G266" s="883"/>
      <c r="H266" s="883"/>
      <c r="I266" s="883"/>
      <c r="J266" s="883"/>
    </row>
    <row r="267" spans="1:10" ht="45.75" customHeight="1">
      <c r="A267" s="883" t="s">
        <v>1229</v>
      </c>
      <c r="B267" s="883"/>
      <c r="C267" s="883"/>
      <c r="D267" s="883"/>
      <c r="E267" s="883"/>
      <c r="F267" s="883"/>
      <c r="G267" s="883"/>
      <c r="H267" s="883"/>
      <c r="I267" s="883"/>
      <c r="J267" s="883"/>
    </row>
    <row r="268" spans="1:10" ht="15.75" customHeight="1">
      <c r="A268" s="884" t="s">
        <v>916</v>
      </c>
      <c r="B268" s="884"/>
      <c r="C268" s="884"/>
      <c r="D268" s="884"/>
      <c r="E268" s="884"/>
      <c r="F268" s="884"/>
      <c r="G268" s="884"/>
      <c r="H268" s="884"/>
      <c r="I268" s="884"/>
      <c r="J268" s="884"/>
    </row>
    <row r="269" spans="1:10" ht="200.25" customHeight="1">
      <c r="A269" s="883" t="s">
        <v>1237</v>
      </c>
      <c r="B269" s="883"/>
      <c r="C269" s="883"/>
      <c r="D269" s="883"/>
      <c r="E269" s="883"/>
      <c r="F269" s="883"/>
      <c r="G269" s="883"/>
      <c r="H269" s="883"/>
      <c r="I269" s="883"/>
      <c r="J269" s="883"/>
    </row>
    <row r="270" spans="1:10" ht="15.75" customHeight="1">
      <c r="A270" s="731" t="s">
        <v>917</v>
      </c>
      <c r="B270" s="729"/>
      <c r="C270" s="729"/>
      <c r="D270" s="729"/>
      <c r="E270" s="729"/>
      <c r="F270" s="729"/>
      <c r="G270" s="729"/>
      <c r="H270" s="729"/>
      <c r="I270" s="729"/>
      <c r="J270" s="729"/>
    </row>
    <row r="271" spans="1:10" ht="99" customHeight="1">
      <c r="A271" s="882" t="s">
        <v>1230</v>
      </c>
      <c r="B271" s="882"/>
      <c r="C271" s="882"/>
      <c r="D271" s="882"/>
      <c r="E271" s="882"/>
      <c r="F271" s="882"/>
      <c r="G271" s="882"/>
      <c r="H271" s="882"/>
      <c r="I271" s="882"/>
      <c r="J271" s="882"/>
    </row>
    <row r="272" spans="1:10" ht="15.75" customHeight="1">
      <c r="A272" s="732" t="s">
        <v>918</v>
      </c>
      <c r="B272" s="729"/>
      <c r="C272" s="729"/>
      <c r="D272" s="729"/>
      <c r="E272" s="729"/>
      <c r="F272" s="729"/>
      <c r="G272" s="729"/>
      <c r="H272" s="729"/>
      <c r="I272" s="729"/>
      <c r="J272" s="729"/>
    </row>
    <row r="273" spans="1:10" ht="81" customHeight="1">
      <c r="A273" s="883" t="s">
        <v>1231</v>
      </c>
      <c r="B273" s="883"/>
      <c r="C273" s="883"/>
      <c r="D273" s="883"/>
      <c r="E273" s="883"/>
      <c r="F273" s="883"/>
      <c r="G273" s="883"/>
      <c r="H273" s="883"/>
      <c r="I273" s="883"/>
      <c r="J273" s="883"/>
    </row>
    <row r="274" spans="1:10" ht="15.75" customHeight="1">
      <c r="A274" s="724" t="s">
        <v>1232</v>
      </c>
      <c r="B274" s="729"/>
      <c r="C274" s="729"/>
      <c r="D274" s="729"/>
      <c r="E274" s="729"/>
      <c r="F274" s="729"/>
      <c r="G274" s="729"/>
      <c r="H274" s="729"/>
      <c r="I274" s="729"/>
      <c r="J274" s="729"/>
    </row>
    <row r="275" spans="1:10" ht="15.75" customHeight="1">
      <c r="A275" s="727"/>
    </row>
    <row r="276" spans="1:10" ht="16.5">
      <c r="C276" t="s">
        <v>1233</v>
      </c>
      <c r="F276" s="723" t="s">
        <v>1235</v>
      </c>
    </row>
    <row r="277" spans="1:10" hidden="1"/>
    <row r="278" spans="1:10" ht="18.75">
      <c r="A278" s="644"/>
      <c r="E278" s="644" t="s">
        <v>1234</v>
      </c>
      <c r="F278" s="729"/>
    </row>
    <row r="281" spans="1:10" ht="37.5" customHeight="1">
      <c r="F281" s="729" t="s">
        <v>1236</v>
      </c>
    </row>
  </sheetData>
  <mergeCells count="170">
    <mergeCell ref="A271:J271"/>
    <mergeCell ref="A273:J273"/>
    <mergeCell ref="A256:J259"/>
    <mergeCell ref="A260:J260"/>
    <mergeCell ref="A261:J263"/>
    <mergeCell ref="A264:J264"/>
    <mergeCell ref="A265:J265"/>
    <mergeCell ref="A266:J266"/>
    <mergeCell ref="A267:J267"/>
    <mergeCell ref="A268:J268"/>
    <mergeCell ref="A269:J269"/>
    <mergeCell ref="A241:J241"/>
    <mergeCell ref="B245:J245"/>
    <mergeCell ref="B239:C239"/>
    <mergeCell ref="D236:E236"/>
    <mergeCell ref="D237:E237"/>
    <mergeCell ref="D238:E238"/>
    <mergeCell ref="D239:E239"/>
    <mergeCell ref="C231:D231"/>
    <mergeCell ref="C232:D232"/>
    <mergeCell ref="B236:C236"/>
    <mergeCell ref="B237:C237"/>
    <mergeCell ref="B238:C238"/>
    <mergeCell ref="A222:J222"/>
    <mergeCell ref="A223:J223"/>
    <mergeCell ref="A225:J225"/>
    <mergeCell ref="C229:D229"/>
    <mergeCell ref="C230:D230"/>
    <mergeCell ref="H214:I214"/>
    <mergeCell ref="H215:I215"/>
    <mergeCell ref="A218:J218"/>
    <mergeCell ref="A219:J219"/>
    <mergeCell ref="A221:J221"/>
    <mergeCell ref="B214:C214"/>
    <mergeCell ref="B215:C215"/>
    <mergeCell ref="D215:E215"/>
    <mergeCell ref="D209:E209"/>
    <mergeCell ref="D210:E210"/>
    <mergeCell ref="D211:E211"/>
    <mergeCell ref="D212:E212"/>
    <mergeCell ref="D213:E213"/>
    <mergeCell ref="D214:E214"/>
    <mergeCell ref="A203:J203"/>
    <mergeCell ref="B209:C209"/>
    <mergeCell ref="B210:C211"/>
    <mergeCell ref="B212:C212"/>
    <mergeCell ref="B213:C213"/>
    <mergeCell ref="H209:I209"/>
    <mergeCell ref="H210:I210"/>
    <mergeCell ref="H211:I211"/>
    <mergeCell ref="H212:I212"/>
    <mergeCell ref="H213:I213"/>
    <mergeCell ref="A210:A211"/>
    <mergeCell ref="F210:F211"/>
    <mergeCell ref="G210:G211"/>
    <mergeCell ref="A202:J202"/>
    <mergeCell ref="B189:J189"/>
    <mergeCell ref="B191:J191"/>
    <mergeCell ref="A194:J194"/>
    <mergeCell ref="A195:J195"/>
    <mergeCell ref="A196:J196"/>
    <mergeCell ref="A183:I183"/>
    <mergeCell ref="A182:J182"/>
    <mergeCell ref="A197:J197"/>
    <mergeCell ref="A198:J198"/>
    <mergeCell ref="A199:J199"/>
    <mergeCell ref="A200:J200"/>
    <mergeCell ref="A184:I184"/>
    <mergeCell ref="B171:J171"/>
    <mergeCell ref="B173:J173"/>
    <mergeCell ref="B177:J177"/>
    <mergeCell ref="B178:J178"/>
    <mergeCell ref="A156:J156"/>
    <mergeCell ref="A157:J157"/>
    <mergeCell ref="B160:J160"/>
    <mergeCell ref="B166:J166"/>
    <mergeCell ref="A181:I181"/>
    <mergeCell ref="B93:E93"/>
    <mergeCell ref="B94:E94"/>
    <mergeCell ref="B95:E95"/>
    <mergeCell ref="B96:E96"/>
    <mergeCell ref="B97:E97"/>
    <mergeCell ref="A132:J132"/>
    <mergeCell ref="H95:H97"/>
    <mergeCell ref="B102:E102"/>
    <mergeCell ref="B103:E103"/>
    <mergeCell ref="B104:E104"/>
    <mergeCell ref="C115:D115"/>
    <mergeCell ref="A133:J133"/>
    <mergeCell ref="A136:J136"/>
    <mergeCell ref="A137:J137"/>
    <mergeCell ref="C116:D116"/>
    <mergeCell ref="E117:F117"/>
    <mergeCell ref="F118:G118"/>
    <mergeCell ref="F119:G119"/>
    <mergeCell ref="B127:J127"/>
    <mergeCell ref="B87:E88"/>
    <mergeCell ref="B89:E89"/>
    <mergeCell ref="B90:E90"/>
    <mergeCell ref="B91:E91"/>
    <mergeCell ref="B92:E92"/>
    <mergeCell ref="H98:H101"/>
    <mergeCell ref="H102:H107"/>
    <mergeCell ref="B98:E98"/>
    <mergeCell ref="B99:E99"/>
    <mergeCell ref="B100:E100"/>
    <mergeCell ref="B101:E101"/>
    <mergeCell ref="B105:E105"/>
    <mergeCell ref="B106:E106"/>
    <mergeCell ref="B107:E107"/>
    <mergeCell ref="E112:F112"/>
    <mergeCell ref="E114:F114"/>
    <mergeCell ref="A73:J73"/>
    <mergeCell ref="B76:E76"/>
    <mergeCell ref="B74:E75"/>
    <mergeCell ref="B83:E83"/>
    <mergeCell ref="A85:J85"/>
    <mergeCell ref="B59:C59"/>
    <mergeCell ref="A65:J65"/>
    <mergeCell ref="A66:J66"/>
    <mergeCell ref="A69:J69"/>
    <mergeCell ref="B70:J70"/>
    <mergeCell ref="B60:C60"/>
    <mergeCell ref="B61:C61"/>
    <mergeCell ref="B62:C62"/>
    <mergeCell ref="B63:C63"/>
    <mergeCell ref="A1:J1"/>
    <mergeCell ref="A3:J3"/>
    <mergeCell ref="A4:J4"/>
    <mergeCell ref="A5:J5"/>
    <mergeCell ref="A6:J6"/>
    <mergeCell ref="A22:J22"/>
    <mergeCell ref="A24:J24"/>
    <mergeCell ref="A27:J27"/>
    <mergeCell ref="A28:J28"/>
    <mergeCell ref="G7:I7"/>
    <mergeCell ref="A29:J29"/>
    <mergeCell ref="A34:J34"/>
    <mergeCell ref="A39:J39"/>
    <mergeCell ref="A40:J40"/>
    <mergeCell ref="A41:J41"/>
    <mergeCell ref="A42:J42"/>
    <mergeCell ref="H87:H88"/>
    <mergeCell ref="H89:H94"/>
    <mergeCell ref="B77:E77"/>
    <mergeCell ref="B78:E78"/>
    <mergeCell ref="B79:E79"/>
    <mergeCell ref="B80:E80"/>
    <mergeCell ref="B81:E81"/>
    <mergeCell ref="B82:E82"/>
    <mergeCell ref="A50:J50"/>
    <mergeCell ref="A54:J54"/>
    <mergeCell ref="A55:J55"/>
    <mergeCell ref="A57:J57"/>
    <mergeCell ref="A44:J44"/>
    <mergeCell ref="A45:J45"/>
    <mergeCell ref="A46:J46"/>
    <mergeCell ref="A47:J47"/>
    <mergeCell ref="A49:J49"/>
    <mergeCell ref="A71:J71"/>
    <mergeCell ref="A138:J138"/>
    <mergeCell ref="A152:J152"/>
    <mergeCell ref="B153:K153"/>
    <mergeCell ref="B154:K154"/>
    <mergeCell ref="B155:J155"/>
    <mergeCell ref="A141:J141"/>
    <mergeCell ref="A142:J142"/>
    <mergeCell ref="A145:J145"/>
    <mergeCell ref="A146:J146"/>
    <mergeCell ref="A149:J149"/>
  </mergeCells>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E83"/>
  <sheetViews>
    <sheetView topLeftCell="A26" workbookViewId="0">
      <selection activeCell="E61" sqref="E61"/>
    </sheetView>
  </sheetViews>
  <sheetFormatPr defaultColWidth="9" defaultRowHeight="12.75"/>
  <cols>
    <col min="1" max="1" width="38.375" style="1" customWidth="1"/>
    <col min="2" max="2" width="6.125" style="1" customWidth="1"/>
    <col min="3" max="3" width="7" style="1" customWidth="1"/>
    <col min="4" max="4" width="21.625" style="1" customWidth="1"/>
    <col min="5" max="5" width="22.875" style="1" customWidth="1"/>
    <col min="6" max="16384" width="9" style="1"/>
  </cols>
  <sheetData>
    <row r="1" spans="1:5" ht="14.25">
      <c r="A1" s="111" t="str">
        <f>TAISAN!A1</f>
        <v>CÔNG TY CỔ PHẦN CẢNG RAU QUẢ</v>
      </c>
      <c r="E1" s="61" t="str">
        <f>TAISAN!E1</f>
        <v>BÁO CÁO TÀI CHÍNH</v>
      </c>
    </row>
    <row r="2" spans="1:5" ht="15">
      <c r="A2" s="33" t="str">
        <f>TAISAN!A2</f>
        <v>Số 1 Nguyễn Văn Quỳ, P. Phú Thuận, Quận 7, TP.HCM</v>
      </c>
      <c r="B2" s="33"/>
      <c r="C2" s="33"/>
      <c r="D2" s="33"/>
      <c r="E2" s="55" t="str">
        <f>TAISAN!E2</f>
        <v>Cho năm tài chính kết thúc ngày 31/12/2015</v>
      </c>
    </row>
    <row r="3" spans="1:5" s="58" customFormat="1" ht="3" customHeight="1">
      <c r="A3" s="103"/>
    </row>
    <row r="4" spans="1:5" ht="21" customHeight="1"/>
    <row r="5" spans="1:5" ht="18" customHeight="1">
      <c r="A5" s="715" t="s">
        <v>221</v>
      </c>
      <c r="B5" s="715"/>
      <c r="C5" s="715"/>
      <c r="D5" s="715"/>
      <c r="E5" s="715"/>
    </row>
    <row r="6" spans="1:5" ht="15">
      <c r="A6" s="126" t="str">
        <f>TAISAN!A6</f>
        <v>Tại ngày 31 tháng 12 năm 2015</v>
      </c>
      <c r="B6" s="126"/>
      <c r="C6" s="126"/>
      <c r="D6" s="126"/>
      <c r="E6" s="126"/>
    </row>
    <row r="7" spans="1:5" s="33" customFormat="1" ht="15">
      <c r="A7" s="126"/>
      <c r="B7" s="126"/>
      <c r="C7" s="126"/>
      <c r="D7" s="126"/>
      <c r="E7" s="23" t="str">
        <f>TAISAN!E7</f>
        <v>Đơn vị tính: VND</v>
      </c>
    </row>
    <row r="8" spans="1:5" ht="13.5" thickBot="1"/>
    <row r="9" spans="1:5" ht="15" customHeight="1" thickTop="1">
      <c r="A9" s="716" t="s">
        <v>0</v>
      </c>
      <c r="B9" s="721" t="s">
        <v>305</v>
      </c>
      <c r="C9" s="721" t="s">
        <v>1</v>
      </c>
      <c r="D9" s="718">
        <f>TAISAN!D9</f>
        <v>42369</v>
      </c>
      <c r="E9" s="733" t="str">
        <f>TAISAN!E9</f>
        <v>01/01/2015</v>
      </c>
    </row>
    <row r="10" spans="1:5" ht="15" customHeight="1">
      <c r="A10" s="717"/>
      <c r="B10" s="722"/>
      <c r="C10" s="722"/>
      <c r="D10" s="719"/>
      <c r="E10" s="734"/>
    </row>
    <row r="11" spans="1:5" ht="11.25" customHeight="1">
      <c r="A11" s="62"/>
      <c r="B11" s="63"/>
      <c r="C11" s="79"/>
      <c r="D11" s="64"/>
      <c r="E11" s="74"/>
    </row>
    <row r="12" spans="1:5" ht="15">
      <c r="A12" s="66" t="s">
        <v>747</v>
      </c>
      <c r="B12" s="63">
        <v>300</v>
      </c>
      <c r="C12" s="78"/>
      <c r="D12" s="168">
        <f>D14+D30</f>
        <v>7446351608</v>
      </c>
      <c r="E12" s="169">
        <f>E14+E30</f>
        <v>45352759603</v>
      </c>
    </row>
    <row r="13" spans="1:5" ht="10.5" customHeight="1">
      <c r="A13" s="66"/>
      <c r="B13" s="63"/>
      <c r="C13" s="78"/>
      <c r="D13" s="155"/>
      <c r="E13" s="156"/>
    </row>
    <row r="14" spans="1:5" ht="15">
      <c r="A14" s="317" t="s">
        <v>75</v>
      </c>
      <c r="B14" s="316" t="s">
        <v>416</v>
      </c>
      <c r="C14" s="78"/>
      <c r="D14" s="347">
        <f>SUM(D15:D28)</f>
        <v>7446351608</v>
      </c>
      <c r="E14" s="169">
        <f>SUM(E15:E28)</f>
        <v>45352759603</v>
      </c>
    </row>
    <row r="15" spans="1:5" ht="15">
      <c r="A15" s="318" t="s">
        <v>417</v>
      </c>
      <c r="B15" s="316" t="s">
        <v>418</v>
      </c>
      <c r="C15" s="79" t="s">
        <v>237</v>
      </c>
      <c r="D15" s="282">
        <v>684157765</v>
      </c>
      <c r="E15" s="167">
        <v>277081844</v>
      </c>
    </row>
    <row r="16" spans="1:5" ht="15">
      <c r="A16" s="318" t="s">
        <v>419</v>
      </c>
      <c r="B16" s="316" t="s">
        <v>420</v>
      </c>
      <c r="C16" s="79"/>
      <c r="D16" s="345">
        <v>0</v>
      </c>
      <c r="E16" s="167">
        <v>6360000</v>
      </c>
    </row>
    <row r="17" spans="1:5" ht="15">
      <c r="A17" s="318" t="s">
        <v>421</v>
      </c>
      <c r="B17" s="316" t="s">
        <v>422</v>
      </c>
      <c r="C17" s="79" t="s">
        <v>525</v>
      </c>
      <c r="D17" s="284">
        <v>106246603</v>
      </c>
      <c r="E17" s="167">
        <v>1865869548</v>
      </c>
    </row>
    <row r="18" spans="1:5" ht="15">
      <c r="A18" s="318" t="s">
        <v>423</v>
      </c>
      <c r="B18" s="316" t="s">
        <v>424</v>
      </c>
      <c r="C18" s="79"/>
      <c r="D18" s="345">
        <v>0</v>
      </c>
      <c r="E18" s="167">
        <v>975775000</v>
      </c>
    </row>
    <row r="19" spans="1:5" ht="15">
      <c r="A19" s="318" t="s">
        <v>425</v>
      </c>
      <c r="B19" s="316" t="s">
        <v>426</v>
      </c>
      <c r="C19" s="79" t="s">
        <v>306</v>
      </c>
      <c r="D19" s="345">
        <v>0</v>
      </c>
      <c r="E19" s="167">
        <v>52017540</v>
      </c>
    </row>
    <row r="20" spans="1:5" ht="15" hidden="1" customHeight="1">
      <c r="A20" s="318" t="s">
        <v>427</v>
      </c>
      <c r="B20" s="316" t="s">
        <v>428</v>
      </c>
      <c r="C20" s="79"/>
      <c r="D20" s="345"/>
      <c r="E20" s="167"/>
    </row>
    <row r="21" spans="1:5" ht="30" hidden="1" customHeight="1">
      <c r="A21" s="318" t="s">
        <v>429</v>
      </c>
      <c r="B21" s="316" t="s">
        <v>430</v>
      </c>
      <c r="C21" s="79"/>
      <c r="D21" s="345"/>
      <c r="E21" s="167"/>
    </row>
    <row r="22" spans="1:5" ht="15" hidden="1" customHeight="1">
      <c r="A22" s="318" t="s">
        <v>431</v>
      </c>
      <c r="B22" s="316" t="s">
        <v>432</v>
      </c>
      <c r="C22" s="79"/>
      <c r="D22" s="345"/>
      <c r="E22" s="167"/>
    </row>
    <row r="23" spans="1:5" ht="15">
      <c r="A23" s="318" t="s">
        <v>510</v>
      </c>
      <c r="B23" s="316" t="s">
        <v>433</v>
      </c>
      <c r="C23" s="79" t="s">
        <v>307</v>
      </c>
      <c r="D23" s="282">
        <v>6374675162</v>
      </c>
      <c r="E23" s="167">
        <v>4078496362</v>
      </c>
    </row>
    <row r="24" spans="1:5" ht="15">
      <c r="A24" s="318" t="s">
        <v>511</v>
      </c>
      <c r="B24" s="316" t="s">
        <v>434</v>
      </c>
      <c r="C24" s="79" t="s">
        <v>308</v>
      </c>
      <c r="D24" s="345">
        <v>0</v>
      </c>
      <c r="E24" s="167">
        <v>37847291509</v>
      </c>
    </row>
    <row r="25" spans="1:5" ht="15" hidden="1" customHeight="1">
      <c r="A25" s="318" t="s">
        <v>435</v>
      </c>
      <c r="B25" s="316">
        <v>321</v>
      </c>
      <c r="C25" s="79"/>
      <c r="D25" s="345"/>
      <c r="E25" s="167"/>
    </row>
    <row r="26" spans="1:5" ht="17.25" customHeight="1">
      <c r="A26" s="318" t="s">
        <v>512</v>
      </c>
      <c r="B26" s="316">
        <v>322</v>
      </c>
      <c r="C26" s="79"/>
      <c r="D26" s="282">
        <v>281272078</v>
      </c>
      <c r="E26" s="167">
        <v>249867800</v>
      </c>
    </row>
    <row r="27" spans="1:5" ht="17.25" hidden="1" customHeight="1">
      <c r="A27" s="318" t="s">
        <v>436</v>
      </c>
      <c r="B27" s="316">
        <v>323</v>
      </c>
      <c r="C27" s="79"/>
      <c r="D27" s="319"/>
      <c r="E27" s="158"/>
    </row>
    <row r="28" spans="1:5" ht="17.25" hidden="1" customHeight="1">
      <c r="A28" s="318" t="s">
        <v>437</v>
      </c>
      <c r="B28" s="316">
        <v>324</v>
      </c>
      <c r="C28" s="79"/>
      <c r="D28" s="319"/>
      <c r="E28" s="158"/>
    </row>
    <row r="29" spans="1:5" ht="8.25" customHeight="1">
      <c r="A29" s="318"/>
      <c r="B29" s="316"/>
      <c r="C29" s="79"/>
      <c r="D29" s="319"/>
      <c r="E29" s="158"/>
    </row>
    <row r="30" spans="1:5" ht="15">
      <c r="A30" s="66" t="s">
        <v>76</v>
      </c>
      <c r="B30" s="63">
        <v>330</v>
      </c>
      <c r="C30" s="79"/>
      <c r="D30" s="347">
        <f>SUM(D31:D43)</f>
        <v>0</v>
      </c>
      <c r="E30" s="346">
        <f>SUM(E31:E43)</f>
        <v>0</v>
      </c>
    </row>
    <row r="31" spans="1:5" ht="15" hidden="1" customHeight="1">
      <c r="A31" s="318" t="s">
        <v>438</v>
      </c>
      <c r="B31" s="316" t="s">
        <v>439</v>
      </c>
      <c r="C31" s="79"/>
      <c r="D31" s="181"/>
      <c r="E31" s="158"/>
    </row>
    <row r="32" spans="1:5" ht="15" hidden="1" customHeight="1">
      <c r="A32" s="318" t="s">
        <v>440</v>
      </c>
      <c r="B32" s="316">
        <v>332</v>
      </c>
      <c r="C32" s="79"/>
      <c r="D32" s="181"/>
      <c r="E32" s="158"/>
    </row>
    <row r="33" spans="1:5" ht="15" hidden="1" customHeight="1">
      <c r="A33" s="318" t="s">
        <v>441</v>
      </c>
      <c r="B33" s="316">
        <v>333</v>
      </c>
      <c r="C33" s="79"/>
      <c r="D33" s="181"/>
      <c r="E33" s="158"/>
    </row>
    <row r="34" spans="1:5" ht="15" hidden="1" customHeight="1">
      <c r="A34" s="318" t="s">
        <v>442</v>
      </c>
      <c r="B34" s="316">
        <v>334</v>
      </c>
      <c r="C34" s="79"/>
      <c r="D34" s="166"/>
      <c r="E34" s="167"/>
    </row>
    <row r="35" spans="1:5" ht="15" hidden="1" customHeight="1">
      <c r="A35" s="318" t="s">
        <v>443</v>
      </c>
      <c r="B35" s="316">
        <v>335</v>
      </c>
      <c r="C35" s="79"/>
      <c r="D35" s="181"/>
      <c r="E35" s="158"/>
    </row>
    <row r="36" spans="1:5" ht="15" hidden="1" customHeight="1">
      <c r="A36" s="318" t="s">
        <v>444</v>
      </c>
      <c r="B36" s="316">
        <v>336</v>
      </c>
      <c r="C36" s="79"/>
      <c r="D36" s="166">
        <v>0</v>
      </c>
      <c r="E36" s="167">
        <v>0</v>
      </c>
    </row>
    <row r="37" spans="1:5" ht="15" hidden="1" customHeight="1">
      <c r="A37" s="318" t="s">
        <v>445</v>
      </c>
      <c r="B37" s="316">
        <v>337</v>
      </c>
      <c r="C37" s="79"/>
      <c r="D37" s="166">
        <v>0</v>
      </c>
      <c r="E37" s="167">
        <v>0</v>
      </c>
    </row>
    <row r="38" spans="1:5" ht="15" hidden="1" customHeight="1">
      <c r="A38" s="318" t="s">
        <v>504</v>
      </c>
      <c r="B38" s="316">
        <v>338</v>
      </c>
      <c r="C38" s="79" t="s">
        <v>526</v>
      </c>
      <c r="D38" s="166">
        <v>0</v>
      </c>
      <c r="E38" s="167">
        <v>0</v>
      </c>
    </row>
    <row r="39" spans="1:5" ht="15" hidden="1" customHeight="1">
      <c r="A39" s="318" t="s">
        <v>505</v>
      </c>
      <c r="B39" s="316">
        <v>339</v>
      </c>
      <c r="C39" s="79" t="s">
        <v>527</v>
      </c>
      <c r="D39" s="166">
        <v>0</v>
      </c>
      <c r="E39" s="167">
        <v>0</v>
      </c>
    </row>
    <row r="40" spans="1:5" ht="15" hidden="1" customHeight="1">
      <c r="A40" s="318" t="s">
        <v>446</v>
      </c>
      <c r="B40" s="316">
        <v>340</v>
      </c>
      <c r="C40" s="79"/>
      <c r="D40" s="166"/>
      <c r="E40" s="167"/>
    </row>
    <row r="41" spans="1:5" ht="15" hidden="1" customHeight="1">
      <c r="A41" s="318" t="s">
        <v>763</v>
      </c>
      <c r="B41" s="316">
        <v>341</v>
      </c>
      <c r="C41" s="79"/>
      <c r="D41" s="166"/>
      <c r="E41" s="167">
        <v>0</v>
      </c>
    </row>
    <row r="42" spans="1:5" ht="15" hidden="1" customHeight="1">
      <c r="A42" s="318" t="s">
        <v>447</v>
      </c>
      <c r="B42" s="316">
        <v>342</v>
      </c>
      <c r="C42" s="79"/>
      <c r="D42" s="166"/>
      <c r="E42" s="167"/>
    </row>
    <row r="43" spans="1:5" ht="15" hidden="1" customHeight="1">
      <c r="A43" s="318" t="s">
        <v>448</v>
      </c>
      <c r="B43" s="316">
        <v>343</v>
      </c>
      <c r="C43" s="79"/>
      <c r="D43" s="166"/>
      <c r="E43" s="167"/>
    </row>
    <row r="44" spans="1:5" ht="15">
      <c r="A44" s="69"/>
      <c r="B44" s="63"/>
      <c r="C44" s="79"/>
      <c r="D44" s="181"/>
      <c r="E44" s="158"/>
    </row>
    <row r="45" spans="1:5" ht="15">
      <c r="A45" s="66" t="s">
        <v>748</v>
      </c>
      <c r="B45" s="63">
        <v>400</v>
      </c>
      <c r="C45" s="79"/>
      <c r="D45" s="168">
        <f>D47+D65</f>
        <v>176822989002</v>
      </c>
      <c r="E45" s="169">
        <f>E47+E65</f>
        <v>159174276807</v>
      </c>
    </row>
    <row r="46" spans="1:5" ht="8.25" customHeight="1">
      <c r="A46" s="66"/>
      <c r="B46" s="63"/>
      <c r="C46" s="79"/>
      <c r="D46" s="157"/>
      <c r="E46" s="158"/>
    </row>
    <row r="47" spans="1:5" ht="15">
      <c r="A47" s="317" t="s">
        <v>77</v>
      </c>
      <c r="B47" s="316" t="s">
        <v>449</v>
      </c>
      <c r="C47" s="79" t="s">
        <v>309</v>
      </c>
      <c r="D47" s="168">
        <f>D48+D51+D54+D57+D60+D63</f>
        <v>176822989002</v>
      </c>
      <c r="E47" s="169">
        <f>E48+E51+E54+E57+E60+E63</f>
        <v>159174276807</v>
      </c>
    </row>
    <row r="48" spans="1:5" ht="15">
      <c r="A48" s="318" t="s">
        <v>450</v>
      </c>
      <c r="B48" s="316" t="s">
        <v>451</v>
      </c>
      <c r="C48" s="79"/>
      <c r="D48" s="345">
        <f>D49+D50</f>
        <v>82146920000</v>
      </c>
      <c r="E48" s="344">
        <f>E49+E50</f>
        <v>82146920000</v>
      </c>
    </row>
    <row r="49" spans="1:5" ht="15">
      <c r="A49" s="320" t="s">
        <v>452</v>
      </c>
      <c r="B49" s="316" t="s">
        <v>453</v>
      </c>
      <c r="C49" s="79"/>
      <c r="D49" s="557">
        <v>82146920000</v>
      </c>
      <c r="E49" s="348">
        <v>82146920000</v>
      </c>
    </row>
    <row r="50" spans="1:5" ht="15">
      <c r="A50" s="320" t="s">
        <v>454</v>
      </c>
      <c r="B50" s="316" t="s">
        <v>455</v>
      </c>
      <c r="C50" s="79"/>
      <c r="D50" s="345">
        <v>0</v>
      </c>
      <c r="E50" s="344">
        <v>0</v>
      </c>
    </row>
    <row r="51" spans="1:5" ht="15">
      <c r="A51" s="318" t="s">
        <v>78</v>
      </c>
      <c r="B51" s="316" t="s">
        <v>456</v>
      </c>
      <c r="C51" s="79"/>
      <c r="D51" s="282">
        <v>32390192180</v>
      </c>
      <c r="E51" s="344">
        <v>32390192180</v>
      </c>
    </row>
    <row r="52" spans="1:5" ht="15" hidden="1" customHeight="1">
      <c r="A52" s="318" t="s">
        <v>457</v>
      </c>
      <c r="B52" s="316" t="s">
        <v>458</v>
      </c>
      <c r="C52" s="79"/>
      <c r="D52" s="345"/>
      <c r="E52" s="167"/>
    </row>
    <row r="53" spans="1:5" ht="15" hidden="1" customHeight="1">
      <c r="A53" s="318" t="s">
        <v>459</v>
      </c>
      <c r="B53" s="316" t="s">
        <v>460</v>
      </c>
      <c r="C53" s="79"/>
      <c r="D53" s="345"/>
      <c r="E53" s="167"/>
    </row>
    <row r="54" spans="1:5" ht="15">
      <c r="A54" s="318" t="s">
        <v>506</v>
      </c>
      <c r="B54" s="316" t="s">
        <v>461</v>
      </c>
      <c r="C54" s="79"/>
      <c r="D54" s="345">
        <v>-8157331384</v>
      </c>
      <c r="E54" s="167">
        <v>-6465116864</v>
      </c>
    </row>
    <row r="55" spans="1:5" ht="15" hidden="1" customHeight="1">
      <c r="A55" s="318" t="s">
        <v>462</v>
      </c>
      <c r="B55" s="316" t="s">
        <v>463</v>
      </c>
      <c r="C55" s="79"/>
      <c r="D55" s="345"/>
      <c r="E55" s="167"/>
    </row>
    <row r="56" spans="1:5" ht="15" hidden="1" customHeight="1">
      <c r="A56" s="318" t="s">
        <v>507</v>
      </c>
      <c r="B56" s="316" t="s">
        <v>464</v>
      </c>
      <c r="C56" s="79"/>
      <c r="D56" s="345">
        <v>0</v>
      </c>
      <c r="E56" s="167">
        <v>0</v>
      </c>
    </row>
    <row r="57" spans="1:5" ht="15">
      <c r="A57" s="318" t="s">
        <v>513</v>
      </c>
      <c r="B57" s="316" t="s">
        <v>465</v>
      </c>
      <c r="C57" s="79"/>
      <c r="D57" s="345">
        <v>35485069729</v>
      </c>
      <c r="E57" s="167">
        <f>24818670211+10395235374</f>
        <v>35213905585</v>
      </c>
    </row>
    <row r="58" spans="1:5" ht="15" hidden="1" customHeight="1">
      <c r="A58" s="318" t="s">
        <v>466</v>
      </c>
      <c r="B58" s="316">
        <v>419</v>
      </c>
      <c r="C58" s="79"/>
      <c r="D58" s="345"/>
      <c r="E58" s="167"/>
    </row>
    <row r="59" spans="1:5" ht="15" hidden="1" customHeight="1">
      <c r="A59" s="318" t="s">
        <v>467</v>
      </c>
      <c r="B59" s="316">
        <v>420</v>
      </c>
      <c r="C59" s="79"/>
      <c r="D59" s="345"/>
      <c r="E59" s="167"/>
    </row>
    <row r="60" spans="1:5" ht="15">
      <c r="A60" s="318" t="s">
        <v>514</v>
      </c>
      <c r="B60" s="316">
        <v>421</v>
      </c>
      <c r="C60" s="79"/>
      <c r="D60" s="345">
        <f>D61+D62</f>
        <v>25965296393</v>
      </c>
      <c r="E60" s="167">
        <f>E61+E62</f>
        <v>6895533822</v>
      </c>
    </row>
    <row r="61" spans="1:5" ht="23.25" customHeight="1">
      <c r="A61" s="596" t="s">
        <v>890</v>
      </c>
      <c r="B61" s="316" t="s">
        <v>469</v>
      </c>
      <c r="C61" s="79"/>
      <c r="D61" s="589">
        <v>0</v>
      </c>
      <c r="E61" s="172">
        <v>6895533822</v>
      </c>
    </row>
    <row r="62" spans="1:5" ht="15">
      <c r="A62" s="597" t="s">
        <v>891</v>
      </c>
      <c r="B62" s="316" t="s">
        <v>471</v>
      </c>
      <c r="C62" s="79"/>
      <c r="D62" s="171">
        <v>25965296393</v>
      </c>
      <c r="E62" s="172">
        <v>0</v>
      </c>
    </row>
    <row r="63" spans="1:5" ht="15">
      <c r="A63" s="318" t="s">
        <v>764</v>
      </c>
      <c r="B63" s="316">
        <v>422</v>
      </c>
      <c r="C63" s="79"/>
      <c r="D63" s="166">
        <v>8992842084</v>
      </c>
      <c r="E63" s="167">
        <v>8992842084</v>
      </c>
    </row>
    <row r="64" spans="1:5" ht="9" customHeight="1">
      <c r="A64" s="69"/>
      <c r="B64" s="63"/>
      <c r="C64" s="79"/>
      <c r="D64" s="157"/>
      <c r="E64" s="158"/>
    </row>
    <row r="65" spans="1:5" ht="15">
      <c r="A65" s="66" t="s">
        <v>889</v>
      </c>
      <c r="B65" s="63">
        <v>430</v>
      </c>
      <c r="C65" s="79"/>
      <c r="D65" s="168">
        <f>SUM(D66:D68)</f>
        <v>0</v>
      </c>
      <c r="E65" s="169">
        <f>SUM(E66:E68)</f>
        <v>0</v>
      </c>
    </row>
    <row r="66" spans="1:5" ht="15" hidden="1" customHeight="1">
      <c r="A66" s="69" t="s">
        <v>79</v>
      </c>
      <c r="B66" s="63">
        <v>431</v>
      </c>
      <c r="C66" s="79"/>
      <c r="D66" s="157">
        <v>0</v>
      </c>
      <c r="E66" s="158">
        <v>0</v>
      </c>
    </row>
    <row r="67" spans="1:5" ht="15" hidden="1" customHeight="1">
      <c r="A67" s="69" t="s">
        <v>80</v>
      </c>
      <c r="B67" s="63">
        <v>432</v>
      </c>
      <c r="C67" s="79"/>
      <c r="D67" s="157"/>
      <c r="E67" s="158">
        <v>0</v>
      </c>
    </row>
    <row r="68" spans="1:5" ht="15" hidden="1" customHeight="1">
      <c r="A68" s="69" t="s">
        <v>81</v>
      </c>
      <c r="B68" s="63">
        <v>433</v>
      </c>
      <c r="C68" s="79"/>
      <c r="D68" s="157"/>
      <c r="E68" s="158">
        <v>0</v>
      </c>
    </row>
    <row r="69" spans="1:5" ht="10.5" customHeight="1">
      <c r="A69" s="69"/>
      <c r="B69" s="63"/>
      <c r="C69" s="79"/>
      <c r="D69" s="157"/>
      <c r="E69" s="158"/>
    </row>
    <row r="70" spans="1:5" s="73" customFormat="1" ht="20.100000000000001" customHeight="1" thickBot="1">
      <c r="A70" s="71" t="s">
        <v>82</v>
      </c>
      <c r="B70" s="72">
        <v>440</v>
      </c>
      <c r="C70" s="137"/>
      <c r="D70" s="164">
        <f>D45+D12</f>
        <v>184269340610</v>
      </c>
      <c r="E70" s="165">
        <f>E45+E12</f>
        <v>204527036410</v>
      </c>
    </row>
    <row r="71" spans="1:5" ht="13.5" thickTop="1"/>
    <row r="72" spans="1:5">
      <c r="D72" s="4"/>
      <c r="E72" s="4"/>
    </row>
    <row r="73" spans="1:5" ht="14.25" customHeight="1">
      <c r="A73" s="44"/>
      <c r="B73" s="44"/>
      <c r="C73" s="44"/>
      <c r="D73" s="44"/>
      <c r="E73" s="44"/>
    </row>
    <row r="74" spans="1:5" ht="12.75" customHeight="1">
      <c r="A74" s="12"/>
      <c r="B74" s="12"/>
      <c r="C74" s="12"/>
      <c r="D74" s="12"/>
    </row>
    <row r="75" spans="1:5" ht="12.75" customHeight="1">
      <c r="A75" s="12"/>
      <c r="B75" s="12"/>
      <c r="C75" s="12"/>
      <c r="D75" s="12"/>
    </row>
    <row r="76" spans="1:5" ht="12.75" customHeight="1">
      <c r="A76" s="12"/>
      <c r="B76" s="12"/>
      <c r="C76" s="12"/>
      <c r="D76" s="12"/>
    </row>
    <row r="77" spans="1:5" ht="12.75" customHeight="1">
      <c r="A77" s="12"/>
      <c r="B77" s="12"/>
      <c r="C77" s="12"/>
      <c r="D77" s="12"/>
    </row>
    <row r="78" spans="1:5" ht="12.75" customHeight="1">
      <c r="A78" s="12"/>
      <c r="B78" s="12"/>
      <c r="C78" s="12"/>
      <c r="D78" s="12"/>
    </row>
    <row r="79" spans="1:5" ht="12.75" customHeight="1">
      <c r="A79" s="12"/>
      <c r="B79" s="12"/>
      <c r="C79" s="12"/>
      <c r="D79" s="12"/>
    </row>
    <row r="80" spans="1:5" ht="12.75" customHeight="1">
      <c r="A80" s="131"/>
      <c r="B80" s="12"/>
      <c r="C80" s="131"/>
      <c r="D80" s="12"/>
    </row>
    <row r="81" spans="1:5" ht="14.25" customHeight="1">
      <c r="A81" s="720"/>
      <c r="B81" s="720"/>
      <c r="C81" s="720"/>
      <c r="D81" s="720"/>
      <c r="E81" s="720"/>
    </row>
    <row r="82" spans="1:5" ht="9.75" customHeight="1"/>
    <row r="83" spans="1:5" ht="15">
      <c r="A83" s="256"/>
    </row>
  </sheetData>
  <phoneticPr fontId="13" type="noConversion"/>
  <pageMargins left="0" right="0" top="0.43307086614173201" bottom="0" header="0.15748031496063" footer="0.23"/>
  <pageSetup paperSize="9" firstPageNumber="7" orientation="portrait" useFirstPageNumber="1" r:id="rId1"/>
  <headerFooter alignWithMargins="0">
    <oddFooter>&amp;C&amp;"+,thường"&amp;11&amp;P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E46"/>
  <sheetViews>
    <sheetView topLeftCell="A80" workbookViewId="0">
      <selection activeCell="A45" sqref="A45"/>
    </sheetView>
  </sheetViews>
  <sheetFormatPr defaultColWidth="9" defaultRowHeight="12.75"/>
  <cols>
    <col min="1" max="1" width="39.375" style="1" customWidth="1"/>
    <col min="2" max="2" width="4.875" style="1" customWidth="1"/>
    <col min="3" max="3" width="7.125" style="1" customWidth="1"/>
    <col min="4" max="4" width="18.625" style="1" customWidth="1"/>
    <col min="5" max="5" width="20.125" style="1" customWidth="1"/>
    <col min="6" max="16384" width="9" style="1"/>
  </cols>
  <sheetData>
    <row r="1" spans="1:5" ht="15">
      <c r="A1" s="111" t="str">
        <f>TAISAN!A1</f>
        <v>CÔNG TY CỔ PHẦN CẢNG RAU QUẢ</v>
      </c>
      <c r="B1" s="33"/>
      <c r="C1" s="33"/>
      <c r="D1" s="33"/>
      <c r="E1" s="61" t="s">
        <v>188</v>
      </c>
    </row>
    <row r="2" spans="1:5" ht="15">
      <c r="A2" s="33" t="str">
        <f>TAISAN!A2</f>
        <v>Số 1 Nguyễn Văn Quỳ, P. Phú Thuận, Quận 7, TP.HCM</v>
      </c>
      <c r="B2" s="33"/>
      <c r="C2" s="33"/>
      <c r="D2" s="33"/>
      <c r="E2" s="55" t="str">
        <f>TAISAN!E2</f>
        <v>Cho năm tài chính kết thúc ngày 31/12/2015</v>
      </c>
    </row>
    <row r="3" spans="1:5" ht="3" customHeight="1">
      <c r="A3" s="59"/>
      <c r="B3" s="59"/>
      <c r="C3" s="59"/>
      <c r="D3" s="59"/>
      <c r="E3" s="60"/>
    </row>
    <row r="4" spans="1:5" ht="24" customHeight="1">
      <c r="A4" s="33"/>
      <c r="B4" s="33"/>
      <c r="C4" s="33"/>
      <c r="D4" s="33"/>
      <c r="E4" s="55"/>
    </row>
    <row r="5" spans="1:5" ht="18" customHeight="1">
      <c r="A5" s="745" t="s">
        <v>27</v>
      </c>
      <c r="B5" s="745"/>
      <c r="C5" s="745"/>
      <c r="D5" s="745"/>
      <c r="E5" s="745"/>
    </row>
    <row r="6" spans="1:5" ht="14.25">
      <c r="A6" s="746" t="s">
        <v>849</v>
      </c>
      <c r="B6" s="746"/>
      <c r="C6" s="746"/>
      <c r="D6" s="746"/>
      <c r="E6" s="746"/>
    </row>
    <row r="7" spans="1:5" ht="15">
      <c r="A7" s="193"/>
      <c r="B7" s="193"/>
      <c r="C7" s="193"/>
      <c r="D7" s="193"/>
      <c r="E7" s="23" t="str">
        <f>TAISAN!E7</f>
        <v>Đơn vị tính: VND</v>
      </c>
    </row>
    <row r="8" spans="1:5" ht="15.75" thickBot="1">
      <c r="A8" s="33"/>
      <c r="B8" s="33"/>
      <c r="C8" s="33"/>
      <c r="D8" s="33"/>
      <c r="E8" s="76"/>
    </row>
    <row r="9" spans="1:5" ht="15" customHeight="1" thickTop="1">
      <c r="A9" s="737" t="s">
        <v>0</v>
      </c>
      <c r="B9" s="749" t="s">
        <v>305</v>
      </c>
      <c r="C9" s="749" t="s">
        <v>1</v>
      </c>
      <c r="D9" s="751" t="s">
        <v>850</v>
      </c>
      <c r="E9" s="753" t="s">
        <v>851</v>
      </c>
    </row>
    <row r="10" spans="1:5" ht="15" customHeight="1">
      <c r="A10" s="738"/>
      <c r="B10" s="750"/>
      <c r="C10" s="750"/>
      <c r="D10" s="752"/>
      <c r="E10" s="754"/>
    </row>
    <row r="11" spans="1:5" ht="15">
      <c r="A11" s="62"/>
      <c r="B11" s="63"/>
      <c r="C11" s="63"/>
      <c r="D11" s="70"/>
      <c r="E11" s="65"/>
    </row>
    <row r="12" spans="1:5" ht="15.95" customHeight="1">
      <c r="A12" s="77" t="s">
        <v>2</v>
      </c>
      <c r="B12" s="194" t="s">
        <v>316</v>
      </c>
      <c r="D12" s="168">
        <v>271670419513</v>
      </c>
      <c r="E12" s="169">
        <v>259842636471</v>
      </c>
    </row>
    <row r="13" spans="1:5" ht="15.95" customHeight="1">
      <c r="A13" s="80" t="s">
        <v>4</v>
      </c>
      <c r="B13" s="195" t="s">
        <v>317</v>
      </c>
      <c r="C13" s="79"/>
      <c r="D13" s="166">
        <v>0</v>
      </c>
      <c r="E13" s="167">
        <v>0</v>
      </c>
    </row>
    <row r="14" spans="1:5" ht="32.1" customHeight="1">
      <c r="A14" s="77" t="s">
        <v>6</v>
      </c>
      <c r="B14" s="78">
        <v>10</v>
      </c>
      <c r="C14" s="79" t="s">
        <v>3</v>
      </c>
      <c r="D14" s="168">
        <f>D12-D13</f>
        <v>271670419513</v>
      </c>
      <c r="E14" s="169">
        <f>E12-E13</f>
        <v>259842636471</v>
      </c>
    </row>
    <row r="15" spans="1:5" ht="15.95" customHeight="1">
      <c r="A15" s="77" t="s">
        <v>8</v>
      </c>
      <c r="B15" s="78">
        <v>11</v>
      </c>
      <c r="C15" s="79" t="s">
        <v>5</v>
      </c>
      <c r="D15" s="567">
        <v>205169821996</v>
      </c>
      <c r="E15" s="575">
        <v>238488239080</v>
      </c>
    </row>
    <row r="16" spans="1:5" ht="32.1" customHeight="1">
      <c r="A16" s="77" t="s">
        <v>10</v>
      </c>
      <c r="B16" s="78">
        <v>20</v>
      </c>
      <c r="C16" s="84"/>
      <c r="D16" s="168">
        <f>D14-D15</f>
        <v>66500597517</v>
      </c>
      <c r="E16" s="169">
        <f>E14-E15</f>
        <v>21354397391</v>
      </c>
    </row>
    <row r="17" spans="1:5" ht="15.95" customHeight="1">
      <c r="A17" s="80" t="s">
        <v>11</v>
      </c>
      <c r="B17" s="79">
        <v>21</v>
      </c>
      <c r="C17" s="79" t="s">
        <v>7</v>
      </c>
      <c r="D17" s="166">
        <v>5646923260</v>
      </c>
      <c r="E17" s="167">
        <v>11237648017</v>
      </c>
    </row>
    <row r="18" spans="1:5" ht="15.95" customHeight="1">
      <c r="A18" s="80" t="s">
        <v>13</v>
      </c>
      <c r="B18" s="79">
        <v>22</v>
      </c>
      <c r="C18" s="79" t="s">
        <v>9</v>
      </c>
      <c r="D18" s="166">
        <v>3728484688</v>
      </c>
      <c r="E18" s="167">
        <v>4318930353</v>
      </c>
    </row>
    <row r="19" spans="1:5" ht="15.95" customHeight="1">
      <c r="A19" s="85" t="s">
        <v>15</v>
      </c>
      <c r="B19" s="79">
        <v>23</v>
      </c>
      <c r="C19" s="86"/>
      <c r="D19" s="171">
        <v>3720966576</v>
      </c>
      <c r="E19" s="172">
        <v>4809793028</v>
      </c>
    </row>
    <row r="20" spans="1:5" ht="15.95" customHeight="1">
      <c r="A20" s="80" t="s">
        <v>16</v>
      </c>
      <c r="B20" s="79">
        <v>24</v>
      </c>
      <c r="C20" s="79" t="s">
        <v>12</v>
      </c>
      <c r="D20" s="166">
        <v>6929309793</v>
      </c>
      <c r="E20" s="167">
        <v>5074913025</v>
      </c>
    </row>
    <row r="21" spans="1:5" ht="15.95" customHeight="1">
      <c r="A21" s="80" t="s">
        <v>17</v>
      </c>
      <c r="B21" s="79">
        <v>25</v>
      </c>
      <c r="C21" s="79" t="s">
        <v>14</v>
      </c>
      <c r="D21" s="166">
        <v>7840758656</v>
      </c>
      <c r="E21" s="167">
        <v>5347630913</v>
      </c>
    </row>
    <row r="22" spans="1:5" ht="15.95" customHeight="1">
      <c r="A22" s="77" t="s">
        <v>18</v>
      </c>
      <c r="B22" s="78">
        <v>30</v>
      </c>
      <c r="C22" s="79"/>
      <c r="D22" s="168">
        <f>D16+D17-D18-D20-D21</f>
        <v>53648967640</v>
      </c>
      <c r="E22" s="169">
        <f>E16+E17-E18-E20-E21</f>
        <v>17850571117</v>
      </c>
    </row>
    <row r="23" spans="1:5" ht="15.95" customHeight="1">
      <c r="A23" s="80" t="s">
        <v>19</v>
      </c>
      <c r="B23" s="79">
        <v>31</v>
      </c>
      <c r="C23" s="79" t="s">
        <v>23</v>
      </c>
      <c r="D23" s="166">
        <v>368537522</v>
      </c>
      <c r="E23" s="167">
        <v>347831309</v>
      </c>
    </row>
    <row r="24" spans="1:5" ht="15.95" customHeight="1">
      <c r="A24" s="80" t="s">
        <v>20</v>
      </c>
      <c r="B24" s="79">
        <v>32</v>
      </c>
      <c r="C24" s="79" t="s">
        <v>25</v>
      </c>
      <c r="D24" s="166">
        <v>1314192492</v>
      </c>
      <c r="E24" s="167">
        <v>7989707</v>
      </c>
    </row>
    <row r="25" spans="1:5" ht="15.95" customHeight="1">
      <c r="A25" s="77" t="s">
        <v>21</v>
      </c>
      <c r="B25" s="78">
        <v>40</v>
      </c>
      <c r="C25" s="79"/>
      <c r="D25" s="168">
        <f>D23-D24</f>
        <v>-945654970</v>
      </c>
      <c r="E25" s="169">
        <f>E23-E24</f>
        <v>339841602</v>
      </c>
    </row>
    <row r="26" spans="1:5" ht="15.95" customHeight="1">
      <c r="A26" s="77" t="s">
        <v>22</v>
      </c>
      <c r="B26" s="78">
        <v>50</v>
      </c>
      <c r="C26" s="79"/>
      <c r="D26" s="168">
        <f>D22+D25</f>
        <v>52703312670</v>
      </c>
      <c r="E26" s="169">
        <f>E22+E25</f>
        <v>18190412719</v>
      </c>
    </row>
    <row r="27" spans="1:5" ht="15.95" customHeight="1">
      <c r="A27" s="80" t="s">
        <v>313</v>
      </c>
      <c r="B27" s="79">
        <v>51</v>
      </c>
      <c r="C27" s="79" t="s">
        <v>749</v>
      </c>
      <c r="D27" s="166">
        <v>14899133277</v>
      </c>
      <c r="E27" s="167">
        <v>4954306501</v>
      </c>
    </row>
    <row r="28" spans="1:5" ht="15.95" customHeight="1">
      <c r="A28" s="80" t="s">
        <v>24</v>
      </c>
      <c r="B28" s="79">
        <v>52</v>
      </c>
      <c r="C28" s="79"/>
      <c r="D28" s="166">
        <v>0</v>
      </c>
      <c r="E28" s="167">
        <v>11354796</v>
      </c>
    </row>
    <row r="29" spans="1:5" ht="15">
      <c r="A29" s="77" t="s">
        <v>26</v>
      </c>
      <c r="B29" s="78">
        <v>60</v>
      </c>
      <c r="C29" s="79"/>
      <c r="D29" s="168">
        <f>D26-D27-D28</f>
        <v>37804179393</v>
      </c>
      <c r="E29" s="169">
        <f>E26-E27-E28</f>
        <v>13224751422</v>
      </c>
    </row>
    <row r="30" spans="1:5" ht="15.95" customHeight="1">
      <c r="A30" s="77" t="s">
        <v>328</v>
      </c>
      <c r="B30" s="78">
        <v>70</v>
      </c>
      <c r="C30" s="79" t="s">
        <v>750</v>
      </c>
      <c r="D30" s="168">
        <f>'P.24-26'!D165</f>
        <v>3160</v>
      </c>
      <c r="E30" s="169">
        <f>'P.24-26'!F165</f>
        <v>1672</v>
      </c>
    </row>
    <row r="31" spans="1:5" ht="15.95" hidden="1" customHeight="1">
      <c r="A31" s="77" t="s">
        <v>472</v>
      </c>
      <c r="B31" s="78">
        <v>71</v>
      </c>
      <c r="C31" s="79"/>
      <c r="D31" s="168"/>
      <c r="E31" s="169"/>
    </row>
    <row r="32" spans="1:5" ht="15.75" thickBot="1">
      <c r="A32" s="88"/>
      <c r="B32" s="89"/>
      <c r="C32" s="90"/>
      <c r="D32" s="91"/>
      <c r="E32" s="92"/>
    </row>
    <row r="33" spans="1:5" ht="13.5" thickTop="1">
      <c r="D33" s="4"/>
      <c r="E33" s="4"/>
    </row>
    <row r="34" spans="1:5">
      <c r="D34" s="4"/>
      <c r="E34" s="4"/>
    </row>
    <row r="35" spans="1:5" ht="14.25" customHeight="1">
      <c r="A35" s="747"/>
      <c r="B35" s="747"/>
      <c r="C35" s="747"/>
      <c r="D35" s="747"/>
      <c r="E35" s="747"/>
    </row>
    <row r="36" spans="1:5" ht="14.25" customHeight="1">
      <c r="A36" s="44"/>
      <c r="B36" s="44"/>
      <c r="C36" s="44"/>
      <c r="D36" s="44"/>
      <c r="E36" s="44"/>
    </row>
    <row r="37" spans="1:5" ht="14.25" customHeight="1">
      <c r="A37" s="44"/>
      <c r="B37" s="44"/>
      <c r="C37" s="44"/>
      <c r="D37" s="44"/>
      <c r="E37" s="44"/>
    </row>
    <row r="41" spans="1:5" ht="8.25" customHeight="1"/>
    <row r="43" spans="1:5" ht="14.25" customHeight="1">
      <c r="A43" s="748"/>
      <c r="B43" s="748"/>
      <c r="C43" s="748"/>
      <c r="D43" s="748"/>
      <c r="E43" s="748"/>
    </row>
    <row r="44" spans="1:5" ht="8.25" customHeight="1">
      <c r="A44" s="44"/>
      <c r="B44" s="44"/>
      <c r="C44" s="44"/>
      <c r="D44" s="44"/>
      <c r="E44" s="44"/>
    </row>
    <row r="45" spans="1:5" ht="15" customHeight="1">
      <c r="A45" s="33">
        <f>NGUONVON!A83</f>
        <v>0</v>
      </c>
    </row>
    <row r="46" spans="1:5" ht="15">
      <c r="A46" s="122"/>
    </row>
  </sheetData>
  <mergeCells count="9">
    <mergeCell ref="A5:E5"/>
    <mergeCell ref="A6:E6"/>
    <mergeCell ref="A35:E35"/>
    <mergeCell ref="A43:E43"/>
    <mergeCell ref="A9:A10"/>
    <mergeCell ref="C9:C10"/>
    <mergeCell ref="D9:D10"/>
    <mergeCell ref="E9:E10"/>
    <mergeCell ref="B9:B10"/>
  </mergeCells>
  <phoneticPr fontId="13" type="noConversion"/>
  <pageMargins left="0.82" right="0.43" top="0.54" bottom="0.47244094488188998" header="0.24" footer="0.25"/>
  <pageSetup paperSize="9" firstPageNumber="8" orientation="portrait" useFirstPageNumber="1" r:id="rId1"/>
  <headerFooter alignWithMargins="0">
    <oddFooter>&amp;C&amp;"+,thường"&amp;11&amp;P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78"/>
  <sheetViews>
    <sheetView topLeftCell="A95" workbookViewId="0">
      <selection activeCell="G42" sqref="G42"/>
    </sheetView>
  </sheetViews>
  <sheetFormatPr defaultColWidth="9" defaultRowHeight="15"/>
  <cols>
    <col min="1" max="1" width="47" style="259" customWidth="1"/>
    <col min="2" max="2" width="5.125" style="259" customWidth="1"/>
    <col min="3" max="4" width="19.125" style="259" customWidth="1"/>
    <col min="5" max="16384" width="9" style="259"/>
  </cols>
  <sheetData>
    <row r="1" spans="1:4">
      <c r="A1" s="258" t="str">
        <f>'LCTT-TT'!A1</f>
        <v>CÔNG TY CỔ PHẦN CẢNG RAU QUẢ</v>
      </c>
      <c r="C1" s="260"/>
      <c r="D1" s="260" t="str">
        <f>'LCTT-TT'!E1</f>
        <v>BÁO CÁO TÀI CHÍNH</v>
      </c>
    </row>
    <row r="2" spans="1:4" s="264" customFormat="1">
      <c r="A2" s="261" t="str">
        <f>'LCTT-TT'!A2</f>
        <v>Số 1 Nguyễn Văn Quỳ, P. Phú Thuận, Quận 7, TP.HCM</v>
      </c>
      <c r="B2" s="262"/>
      <c r="C2" s="262"/>
      <c r="D2" s="263" t="str">
        <f>'LCTT-TT'!E2</f>
        <v>Cho năm tài chính kết thúc ngày 31/12/2015</v>
      </c>
    </row>
    <row r="3" spans="1:4" ht="22.5" customHeight="1"/>
    <row r="4" spans="1:4" ht="18.75">
      <c r="A4" s="755" t="s">
        <v>83</v>
      </c>
      <c r="B4" s="755"/>
      <c r="C4" s="755"/>
      <c r="D4" s="755"/>
    </row>
    <row r="5" spans="1:4" ht="14.25" customHeight="1">
      <c r="A5" s="756" t="str">
        <f>KQKD!A6</f>
        <v>Năm 2015</v>
      </c>
      <c r="B5" s="756"/>
      <c r="C5" s="756"/>
      <c r="D5" s="756"/>
    </row>
    <row r="6" spans="1:4" ht="13.5" customHeight="1">
      <c r="A6" s="265"/>
      <c r="B6" s="265"/>
      <c r="C6" s="265"/>
      <c r="D6" s="266" t="s">
        <v>189</v>
      </c>
    </row>
    <row r="7" spans="1:4" ht="15.75" thickBot="1">
      <c r="D7" s="266"/>
    </row>
    <row r="8" spans="1:4" ht="28.5" customHeight="1" thickTop="1">
      <c r="A8" s="267" t="s">
        <v>0</v>
      </c>
      <c r="B8" s="268" t="s">
        <v>305</v>
      </c>
      <c r="C8" s="268" t="str">
        <f>KQKD!D9</f>
        <v xml:space="preserve"> Năm nay </v>
      </c>
      <c r="D8" s="269" t="str">
        <f>KQKD!E9</f>
        <v xml:space="preserve"> Năm trước </v>
      </c>
    </row>
    <row r="9" spans="1:4">
      <c r="A9" s="271"/>
      <c r="B9" s="272"/>
      <c r="C9" s="272"/>
      <c r="D9" s="273"/>
    </row>
    <row r="10" spans="1:4">
      <c r="A10" s="274" t="s">
        <v>84</v>
      </c>
      <c r="B10" s="275"/>
      <c r="C10" s="275"/>
      <c r="D10" s="276"/>
    </row>
    <row r="11" spans="1:4">
      <c r="A11" s="277" t="s">
        <v>367</v>
      </c>
      <c r="B11" s="278" t="s">
        <v>316</v>
      </c>
      <c r="C11" s="279">
        <f>KQKD!D26</f>
        <v>52703312670</v>
      </c>
      <c r="D11" s="280">
        <f>KQKD!E26</f>
        <v>18190412719</v>
      </c>
    </row>
    <row r="12" spans="1:4">
      <c r="A12" s="277" t="s">
        <v>368</v>
      </c>
      <c r="B12" s="281"/>
      <c r="C12" s="282"/>
      <c r="D12" s="280"/>
    </row>
    <row r="13" spans="1:4">
      <c r="A13" s="283" t="s">
        <v>473</v>
      </c>
      <c r="B13" s="278" t="s">
        <v>317</v>
      </c>
      <c r="C13" s="284">
        <f>'P. 19'!H22+P.20!J23</f>
        <v>2288438618</v>
      </c>
      <c r="D13" s="285">
        <v>1545126014</v>
      </c>
    </row>
    <row r="14" spans="1:4">
      <c r="A14" s="283" t="s">
        <v>369</v>
      </c>
      <c r="B14" s="278" t="s">
        <v>318</v>
      </c>
      <c r="C14" s="282">
        <v>-1799815000</v>
      </c>
      <c r="D14" s="285">
        <v>-597023278</v>
      </c>
    </row>
    <row r="15" spans="1:4" ht="32.25" customHeight="1">
      <c r="A15" s="321" t="s">
        <v>893</v>
      </c>
      <c r="B15" s="287" t="s">
        <v>319</v>
      </c>
      <c r="C15" s="291">
        <f>-'P.24-26'!D73</f>
        <v>0</v>
      </c>
      <c r="D15" s="292">
        <v>-2112439</v>
      </c>
    </row>
    <row r="16" spans="1:4">
      <c r="A16" s="283" t="s">
        <v>370</v>
      </c>
      <c r="B16" s="278" t="s">
        <v>320</v>
      </c>
      <c r="C16" s="282">
        <v>-54903122985</v>
      </c>
      <c r="D16" s="285">
        <v>-7408846334</v>
      </c>
    </row>
    <row r="17" spans="1:5">
      <c r="A17" s="283" t="s">
        <v>371</v>
      </c>
      <c r="B17" s="278" t="s">
        <v>321</v>
      </c>
      <c r="C17" s="282">
        <f>KQKD!D19</f>
        <v>3720966576</v>
      </c>
      <c r="D17" s="285">
        <v>4809793028</v>
      </c>
    </row>
    <row r="18" spans="1:5" hidden="1">
      <c r="A18" s="283" t="s">
        <v>814</v>
      </c>
      <c r="B18" s="278" t="s">
        <v>322</v>
      </c>
      <c r="C18" s="282"/>
      <c r="D18" s="285"/>
    </row>
    <row r="19" spans="1:5" ht="28.5">
      <c r="A19" s="286" t="s">
        <v>372</v>
      </c>
      <c r="B19" s="287" t="s">
        <v>373</v>
      </c>
      <c r="C19" s="288">
        <f>SUM(C11:C17)</f>
        <v>2009779879</v>
      </c>
      <c r="D19" s="289">
        <f>SUM(D11:D17)</f>
        <v>16537349710</v>
      </c>
      <c r="E19" s="270"/>
    </row>
    <row r="20" spans="1:5">
      <c r="A20" s="283" t="s">
        <v>374</v>
      </c>
      <c r="B20" s="278" t="s">
        <v>375</v>
      </c>
      <c r="C20" s="284">
        <v>-7645422054</v>
      </c>
      <c r="D20" s="285">
        <v>45095954387</v>
      </c>
      <c r="E20" s="270"/>
    </row>
    <row r="21" spans="1:5">
      <c r="A21" s="283" t="s">
        <v>376</v>
      </c>
      <c r="B21" s="281">
        <v>10</v>
      </c>
      <c r="C21" s="282">
        <v>-339821</v>
      </c>
      <c r="D21" s="285">
        <v>6844774</v>
      </c>
      <c r="E21" s="270"/>
    </row>
    <row r="22" spans="1:5">
      <c r="A22" s="290" t="s">
        <v>907</v>
      </c>
      <c r="B22" s="287">
        <v>11</v>
      </c>
      <c r="C22" s="291">
        <v>-437954717</v>
      </c>
      <c r="D22" s="292">
        <v>-1094102809</v>
      </c>
      <c r="E22" s="270"/>
    </row>
    <row r="23" spans="1:5">
      <c r="A23" s="283" t="s">
        <v>377</v>
      </c>
      <c r="B23" s="281">
        <v>12</v>
      </c>
      <c r="C23" s="282">
        <v>22571339</v>
      </c>
      <c r="D23" s="285">
        <v>37766686</v>
      </c>
      <c r="E23" s="270"/>
    </row>
    <row r="24" spans="1:5" hidden="1">
      <c r="A24" s="283" t="s">
        <v>474</v>
      </c>
      <c r="B24" s="281">
        <v>13</v>
      </c>
      <c r="C24" s="282">
        <v>0</v>
      </c>
      <c r="D24" s="559">
        <v>0</v>
      </c>
      <c r="E24" s="270"/>
    </row>
    <row r="25" spans="1:5">
      <c r="A25" s="283" t="s">
        <v>378</v>
      </c>
      <c r="B25" s="281">
        <v>14</v>
      </c>
      <c r="C25" s="282">
        <v>-3772984116</v>
      </c>
      <c r="D25" s="285">
        <v>-4809793028</v>
      </c>
      <c r="E25" s="270"/>
    </row>
    <row r="26" spans="1:5">
      <c r="A26" s="283" t="s">
        <v>379</v>
      </c>
      <c r="B26" s="281">
        <v>15</v>
      </c>
      <c r="C26" s="284">
        <v>-16468674041</v>
      </c>
      <c r="D26" s="285">
        <v>-4415955100</v>
      </c>
      <c r="E26" s="270"/>
    </row>
    <row r="27" spans="1:5">
      <c r="A27" s="283" t="s">
        <v>380</v>
      </c>
      <c r="B27" s="281">
        <v>16</v>
      </c>
      <c r="C27" s="284">
        <v>0</v>
      </c>
      <c r="D27" s="285">
        <v>31907414339</v>
      </c>
      <c r="E27" s="270"/>
    </row>
    <row r="28" spans="1:5">
      <c r="A28" s="283" t="s">
        <v>381</v>
      </c>
      <c r="B28" s="281">
        <v>17</v>
      </c>
      <c r="C28" s="282">
        <v>-1154900000</v>
      </c>
      <c r="D28" s="285">
        <v>-30437978994</v>
      </c>
      <c r="E28" s="270"/>
    </row>
    <row r="29" spans="1:5">
      <c r="A29" s="293" t="s">
        <v>85</v>
      </c>
      <c r="B29" s="294">
        <v>20</v>
      </c>
      <c r="C29" s="295">
        <f>SUM(C19:C28)</f>
        <v>-27447923531</v>
      </c>
      <c r="D29" s="296">
        <f>SUM(D19:D28)</f>
        <v>52827499965</v>
      </c>
      <c r="E29" s="270"/>
    </row>
    <row r="30" spans="1:5">
      <c r="A30" s="293"/>
      <c r="B30" s="294"/>
      <c r="C30" s="295"/>
      <c r="D30" s="296"/>
      <c r="E30" s="270"/>
    </row>
    <row r="31" spans="1:5">
      <c r="A31" s="274" t="s">
        <v>382</v>
      </c>
      <c r="B31" s="294"/>
      <c r="C31" s="284"/>
      <c r="D31" s="285"/>
      <c r="E31" s="270"/>
    </row>
    <row r="32" spans="1:5">
      <c r="A32" s="297" t="s">
        <v>383</v>
      </c>
      <c r="B32" s="294">
        <v>21</v>
      </c>
      <c r="C32" s="284">
        <v>-38773354460</v>
      </c>
      <c r="D32" s="285">
        <v>-26501851559</v>
      </c>
      <c r="E32" s="270"/>
    </row>
    <row r="33" spans="1:5">
      <c r="A33" s="297" t="s">
        <v>384</v>
      </c>
      <c r="B33" s="294">
        <v>22</v>
      </c>
      <c r="C33" s="284">
        <v>130255278516</v>
      </c>
      <c r="D33" s="285">
        <v>57240000</v>
      </c>
      <c r="E33" s="270"/>
    </row>
    <row r="34" spans="1:5">
      <c r="A34" s="297" t="s">
        <v>385</v>
      </c>
      <c r="B34" s="294">
        <v>23</v>
      </c>
      <c r="C34" s="284">
        <v>-12850000000</v>
      </c>
      <c r="D34" s="285">
        <v>-634264410</v>
      </c>
      <c r="E34" s="270"/>
    </row>
    <row r="35" spans="1:5">
      <c r="A35" s="297" t="s">
        <v>386</v>
      </c>
      <c r="B35" s="294">
        <v>24</v>
      </c>
      <c r="C35" s="284">
        <v>0</v>
      </c>
      <c r="D35" s="285">
        <v>51300054000</v>
      </c>
      <c r="E35" s="270"/>
    </row>
    <row r="36" spans="1:5">
      <c r="A36" s="297" t="s">
        <v>387</v>
      </c>
      <c r="B36" s="294">
        <v>25</v>
      </c>
      <c r="C36" s="284">
        <v>0</v>
      </c>
      <c r="D36" s="285">
        <v>0</v>
      </c>
      <c r="E36" s="270"/>
    </row>
    <row r="37" spans="1:5">
      <c r="A37" s="297" t="s">
        <v>388</v>
      </c>
      <c r="B37" s="294">
        <v>26</v>
      </c>
      <c r="C37" s="284">
        <v>0</v>
      </c>
      <c r="D37" s="285">
        <v>0</v>
      </c>
      <c r="E37" s="270"/>
    </row>
    <row r="38" spans="1:5">
      <c r="A38" s="297" t="s">
        <v>899</v>
      </c>
      <c r="B38" s="294">
        <v>27</v>
      </c>
      <c r="C38" s="284">
        <v>2797130295</v>
      </c>
      <c r="D38" s="285">
        <v>10806027483</v>
      </c>
      <c r="E38" s="270"/>
    </row>
    <row r="39" spans="1:5">
      <c r="A39" s="293" t="s">
        <v>91</v>
      </c>
      <c r="B39" s="294">
        <v>30</v>
      </c>
      <c r="C39" s="279">
        <f>SUM(C32:C38)</f>
        <v>81429054351</v>
      </c>
      <c r="D39" s="296">
        <f>SUM(D32:D38)</f>
        <v>35027205514</v>
      </c>
      <c r="E39" s="270"/>
    </row>
    <row r="40" spans="1:5" ht="16.5" customHeight="1" thickBot="1">
      <c r="A40" s="298"/>
      <c r="B40" s="299"/>
      <c r="C40" s="300"/>
      <c r="D40" s="301"/>
      <c r="E40" s="270"/>
    </row>
    <row r="41" spans="1:5" ht="15.75" thickTop="1">
      <c r="A41" s="302"/>
      <c r="B41" s="303"/>
      <c r="C41" s="304"/>
      <c r="D41" s="304"/>
      <c r="E41" s="270"/>
    </row>
    <row r="42" spans="1:5">
      <c r="A42" s="511"/>
      <c r="B42" s="512"/>
      <c r="C42" s="309"/>
      <c r="D42" s="309"/>
      <c r="E42" s="270"/>
    </row>
    <row r="43" spans="1:5">
      <c r="A43" s="511"/>
      <c r="B43" s="512"/>
      <c r="C43" s="309"/>
      <c r="D43" s="309"/>
      <c r="E43" s="270"/>
    </row>
    <row r="44" spans="1:5">
      <c r="A44" s="511"/>
      <c r="B44" s="512"/>
      <c r="C44" s="309"/>
      <c r="D44" s="309"/>
      <c r="E44" s="270"/>
    </row>
    <row r="45" spans="1:5">
      <c r="A45" s="511"/>
      <c r="B45" s="512"/>
      <c r="C45" s="309"/>
      <c r="D45" s="309"/>
      <c r="E45" s="270"/>
    </row>
    <row r="46" spans="1:5" ht="58.5" customHeight="1">
      <c r="A46" s="511"/>
      <c r="B46" s="512"/>
      <c r="C46" s="309"/>
      <c r="D46" s="309"/>
      <c r="E46" s="270"/>
    </row>
    <row r="47" spans="1:5">
      <c r="A47" s="511"/>
      <c r="B47" s="512"/>
      <c r="C47" s="309"/>
      <c r="D47" s="309"/>
      <c r="E47" s="270"/>
    </row>
    <row r="48" spans="1:5">
      <c r="A48" s="511"/>
      <c r="B48" s="512"/>
      <c r="C48" s="309"/>
      <c r="D48" s="309"/>
      <c r="E48" s="270"/>
    </row>
    <row r="49" spans="1:5">
      <c r="A49" s="511"/>
      <c r="B49" s="512"/>
      <c r="C49" s="309"/>
      <c r="D49" s="309"/>
      <c r="E49" s="270"/>
    </row>
    <row r="50" spans="1:5" ht="22.5" customHeight="1">
      <c r="A50" s="755" t="s">
        <v>190</v>
      </c>
      <c r="B50" s="755"/>
      <c r="C50" s="755"/>
      <c r="D50" s="755"/>
      <c r="E50" s="270"/>
    </row>
    <row r="51" spans="1:5">
      <c r="A51" s="758" t="str">
        <f>A5</f>
        <v>Năm 2015</v>
      </c>
      <c r="B51" s="758"/>
      <c r="C51" s="758"/>
      <c r="D51" s="758"/>
      <c r="E51" s="270"/>
    </row>
    <row r="52" spans="1:5">
      <c r="A52" s="265"/>
      <c r="B52" s="265"/>
      <c r="C52" s="265"/>
      <c r="D52" s="266" t="s">
        <v>189</v>
      </c>
      <c r="E52" s="270"/>
    </row>
    <row r="53" spans="1:5" ht="15.75" thickBot="1">
      <c r="A53" s="511"/>
      <c r="B53" s="512"/>
      <c r="C53" s="309"/>
      <c r="D53" s="309"/>
      <c r="E53" s="270"/>
    </row>
    <row r="54" spans="1:5" ht="29.25" thickTop="1">
      <c r="A54" s="267" t="s">
        <v>0</v>
      </c>
      <c r="B54" s="268" t="s">
        <v>305</v>
      </c>
      <c r="C54" s="268" t="str">
        <f>C8</f>
        <v xml:space="preserve"> Năm nay </v>
      </c>
      <c r="D54" s="269" t="str">
        <f>D8</f>
        <v xml:space="preserve"> Năm trước </v>
      </c>
      <c r="E54" s="270"/>
    </row>
    <row r="55" spans="1:5">
      <c r="A55" s="271"/>
      <c r="B55" s="272"/>
      <c r="C55" s="272"/>
      <c r="D55" s="273"/>
      <c r="E55" s="270"/>
    </row>
    <row r="56" spans="1:5">
      <c r="A56" s="274" t="s">
        <v>389</v>
      </c>
      <c r="B56" s="294"/>
      <c r="C56" s="282"/>
      <c r="D56" s="285"/>
      <c r="E56" s="270"/>
    </row>
    <row r="57" spans="1:5" ht="16.5" customHeight="1">
      <c r="A57" s="297" t="s">
        <v>894</v>
      </c>
      <c r="B57" s="294">
        <v>31</v>
      </c>
      <c r="C57" s="282">
        <v>0</v>
      </c>
      <c r="D57" s="285">
        <v>0</v>
      </c>
      <c r="E57" s="270"/>
    </row>
    <row r="58" spans="1:5" ht="30.75" customHeight="1">
      <c r="A58" s="305" t="s">
        <v>895</v>
      </c>
      <c r="B58" s="306">
        <v>32</v>
      </c>
      <c r="C58" s="307">
        <v>-1692214520</v>
      </c>
      <c r="D58" s="292">
        <v>0</v>
      </c>
      <c r="E58" s="270"/>
    </row>
    <row r="59" spans="1:5">
      <c r="A59" s="308" t="s">
        <v>896</v>
      </c>
      <c r="B59" s="294">
        <v>33</v>
      </c>
      <c r="C59" s="284">
        <f>'P.21-22'!D57</f>
        <v>107637137599</v>
      </c>
      <c r="D59" s="285">
        <v>200693812227</v>
      </c>
      <c r="E59" s="270"/>
    </row>
    <row r="60" spans="1:5">
      <c r="A60" s="297" t="s">
        <v>897</v>
      </c>
      <c r="B60" s="294">
        <v>34</v>
      </c>
      <c r="C60" s="284">
        <f>-'P.21-22'!E56</f>
        <v>-145484429108</v>
      </c>
      <c r="D60" s="285">
        <v>-283958345376</v>
      </c>
      <c r="E60" s="270"/>
    </row>
    <row r="61" spans="1:5" ht="16.5" hidden="1" customHeight="1">
      <c r="A61" s="297" t="s">
        <v>475</v>
      </c>
      <c r="B61" s="294">
        <v>35</v>
      </c>
      <c r="C61" s="282"/>
      <c r="D61" s="285"/>
      <c r="E61" s="270"/>
    </row>
    <row r="62" spans="1:5">
      <c r="A62" s="297" t="s">
        <v>898</v>
      </c>
      <c r="B62" s="294">
        <v>36</v>
      </c>
      <c r="C62" s="284">
        <f>P.23!H25-'P.21-22'!G47+'P.21-22'!E47</f>
        <v>-14926125600</v>
      </c>
      <c r="D62" s="285">
        <v>-12653071160</v>
      </c>
    </row>
    <row r="63" spans="1:5">
      <c r="A63" s="293" t="s">
        <v>390</v>
      </c>
      <c r="B63" s="294">
        <v>40</v>
      </c>
      <c r="C63" s="279">
        <f>SUM(C57:C62)</f>
        <v>-54465631629</v>
      </c>
      <c r="D63" s="296">
        <f>SUM(D57:D62)</f>
        <v>-95917604309</v>
      </c>
    </row>
    <row r="64" spans="1:5">
      <c r="A64" s="293"/>
      <c r="B64" s="294"/>
      <c r="C64" s="279"/>
      <c r="D64" s="296"/>
    </row>
    <row r="65" spans="1:4">
      <c r="A65" s="274" t="s">
        <v>391</v>
      </c>
      <c r="B65" s="294">
        <v>50</v>
      </c>
      <c r="C65" s="279">
        <f>C63+C39+C29</f>
        <v>-484500809</v>
      </c>
      <c r="D65" s="296">
        <f>D63+D39+D29</f>
        <v>-8062898830</v>
      </c>
    </row>
    <row r="66" spans="1:4">
      <c r="A66" s="274" t="s">
        <v>97</v>
      </c>
      <c r="B66" s="294">
        <v>60</v>
      </c>
      <c r="C66" s="279">
        <f>TAISAN!E14</f>
        <v>2473952860</v>
      </c>
      <c r="D66" s="296">
        <v>10537586757</v>
      </c>
    </row>
    <row r="67" spans="1:4">
      <c r="A67" s="297" t="s">
        <v>98</v>
      </c>
      <c r="B67" s="294">
        <v>61</v>
      </c>
      <c r="C67" s="284"/>
      <c r="D67" s="285">
        <v>-735067</v>
      </c>
    </row>
    <row r="68" spans="1:4">
      <c r="A68" s="274" t="s">
        <v>392</v>
      </c>
      <c r="B68" s="294">
        <v>70</v>
      </c>
      <c r="C68" s="279">
        <f>SUM(C65:C67)</f>
        <v>1989452051</v>
      </c>
      <c r="D68" s="296">
        <f>SUM(D65:D67)</f>
        <v>2473952860</v>
      </c>
    </row>
    <row r="69" spans="1:4" ht="15.75" thickBot="1">
      <c r="A69" s="310"/>
      <c r="B69" s="299"/>
      <c r="C69" s="300"/>
      <c r="D69" s="301"/>
    </row>
    <row r="70" spans="1:4" ht="18" customHeight="1" thickTop="1"/>
    <row r="71" spans="1:4">
      <c r="A71" s="757"/>
      <c r="B71" s="757"/>
      <c r="C71" s="757"/>
      <c r="D71" s="757"/>
    </row>
    <row r="72" spans="1:4" ht="21.75" customHeight="1">
      <c r="A72" s="562"/>
      <c r="B72" s="562"/>
      <c r="C72" s="562"/>
      <c r="D72" s="562"/>
    </row>
    <row r="73" spans="1:4">
      <c r="A73" s="562"/>
      <c r="B73" s="562"/>
      <c r="C73" s="562"/>
      <c r="D73" s="562"/>
    </row>
    <row r="74" spans="1:4" ht="19.5" customHeight="1">
      <c r="C74" s="53"/>
      <c r="D74" s="53"/>
    </row>
    <row r="75" spans="1:4" ht="18" customHeight="1">
      <c r="C75" s="53"/>
      <c r="D75" s="53"/>
    </row>
    <row r="76" spans="1:4">
      <c r="A76" s="546"/>
      <c r="C76" s="53"/>
      <c r="D76" s="53"/>
    </row>
    <row r="77" spans="1:4" ht="8.25" customHeight="1">
      <c r="A77" s="270"/>
    </row>
    <row r="78" spans="1:4">
      <c r="A78" s="259">
        <f>KQKD!A45</f>
        <v>0</v>
      </c>
    </row>
  </sheetData>
  <mergeCells count="5">
    <mergeCell ref="A4:D4"/>
    <mergeCell ref="A5:D5"/>
    <mergeCell ref="A71:D71"/>
    <mergeCell ref="A50:D50"/>
    <mergeCell ref="A51:D51"/>
  </mergeCells>
  <printOptions horizontalCentered="1"/>
  <pageMargins left="0.71" right="0.52" top="0.6" bottom="0.45" header="0.31496062992126" footer="0.25"/>
  <pageSetup paperSize="9" firstPageNumber="9" orientation="portrait" useFirstPageNumber="1" r:id="rId1"/>
  <headerFooter>
    <oddFooter>&amp;C&amp;"+,thường"&amp;P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workbookViewId="0">
      <selection activeCell="L10" sqref="L10"/>
    </sheetView>
  </sheetViews>
  <sheetFormatPr defaultColWidth="9" defaultRowHeight="15"/>
  <cols>
    <col min="1" max="1" width="3.625" style="111" customWidth="1"/>
    <col min="2" max="2" width="36.375" style="33" customWidth="1"/>
    <col min="3" max="3" width="16.375" style="33" customWidth="1"/>
    <col min="4" max="4" width="16.75" style="33" customWidth="1"/>
    <col min="5" max="5" width="3.625" style="33" customWidth="1"/>
    <col min="6" max="6" width="17.25" style="33" customWidth="1"/>
    <col min="7" max="7" width="2.875" style="33" customWidth="1"/>
    <col min="8" max="8" width="16.75" style="33" customWidth="1"/>
    <col min="9" max="9" width="6.375" style="150" customWidth="1"/>
    <col min="10" max="10" width="14.75" style="150" customWidth="1"/>
    <col min="11" max="11" width="7.25" style="33" customWidth="1"/>
    <col min="12" max="12" width="16" style="33" customWidth="1"/>
    <col min="13" max="13" width="13.375" style="33" bestFit="1" customWidth="1"/>
    <col min="14" max="14" width="14.375" style="33" bestFit="1" customWidth="1"/>
    <col min="15" max="16384" width="9" style="33"/>
  </cols>
  <sheetData>
    <row r="1" spans="1:18">
      <c r="A1" s="111" t="str">
        <f>TAISAN!A1</f>
        <v>CÔNG TY CỔ PHẦN CẢNG RAU QUẢ</v>
      </c>
      <c r="H1" s="61" t="s">
        <v>188</v>
      </c>
      <c r="I1" s="149"/>
    </row>
    <row r="2" spans="1:18">
      <c r="A2" s="56" t="str">
        <f>TAISAN!A2</f>
        <v>Số 1 Nguyễn Văn Quỳ, P. Phú Thuận, Quận 7, TP.HCM</v>
      </c>
      <c r="B2" s="56"/>
      <c r="C2" s="56"/>
      <c r="D2" s="56"/>
      <c r="E2" s="56"/>
      <c r="F2" s="56"/>
      <c r="G2" s="56"/>
      <c r="H2" s="127" t="str">
        <f>TAISAN!E2</f>
        <v>Cho năm tài chính kết thúc ngày 31/12/2015</v>
      </c>
      <c r="I2" s="151"/>
    </row>
    <row r="3" spans="1:18" s="56" customFormat="1" ht="3" customHeight="1">
      <c r="A3" s="113"/>
      <c r="B3" s="59"/>
      <c r="C3" s="59"/>
      <c r="D3" s="59"/>
      <c r="E3" s="59"/>
      <c r="F3" s="59"/>
      <c r="G3" s="59"/>
      <c r="H3" s="59"/>
      <c r="I3" s="228"/>
      <c r="J3" s="228"/>
    </row>
    <row r="4" spans="1:18" ht="9" customHeight="1"/>
    <row r="5" spans="1:18" ht="18.75">
      <c r="A5" s="5" t="s">
        <v>197</v>
      </c>
      <c r="B5" s="115"/>
      <c r="C5" s="115"/>
      <c r="D5" s="115"/>
      <c r="E5" s="115"/>
      <c r="F5" s="115"/>
      <c r="G5" s="115"/>
      <c r="H5" s="115"/>
    </row>
    <row r="6" spans="1:18" ht="12.75" customHeight="1">
      <c r="B6" s="116"/>
      <c r="C6" s="116"/>
      <c r="D6" s="116"/>
      <c r="E6" s="116"/>
      <c r="F6" s="116"/>
      <c r="G6" s="116"/>
      <c r="H6" s="116"/>
    </row>
    <row r="7" spans="1:18">
      <c r="A7" s="117" t="s">
        <v>194</v>
      </c>
      <c r="B7" s="759" t="s">
        <v>193</v>
      </c>
      <c r="C7" s="759"/>
      <c r="D7" s="759"/>
      <c r="E7" s="759"/>
      <c r="F7" s="759"/>
      <c r="G7" s="759"/>
      <c r="H7" s="759"/>
      <c r="I7" s="152"/>
      <c r="J7" s="152"/>
      <c r="K7" s="8"/>
      <c r="L7" s="8"/>
      <c r="M7" s="8"/>
      <c r="N7" s="8"/>
      <c r="O7" s="8"/>
      <c r="P7" s="8"/>
      <c r="Q7" s="8"/>
      <c r="R7" s="8"/>
    </row>
    <row r="8" spans="1:18">
      <c r="B8" s="5"/>
      <c r="C8" s="5"/>
      <c r="H8" s="23" t="s">
        <v>189</v>
      </c>
    </row>
    <row r="9" spans="1:18">
      <c r="B9" s="5"/>
      <c r="C9" s="5"/>
      <c r="H9" s="23"/>
    </row>
    <row r="10" spans="1:18">
      <c r="A10" s="117" t="s">
        <v>191</v>
      </c>
      <c r="B10" s="120" t="s">
        <v>222</v>
      </c>
      <c r="C10" s="5"/>
      <c r="F10" s="334">
        <f>TAISAN!D9</f>
        <v>42369</v>
      </c>
      <c r="G10" s="22"/>
      <c r="H10" s="351" t="str">
        <f>TAISAN!E9</f>
        <v>01/01/2015</v>
      </c>
    </row>
    <row r="11" spans="1:18" ht="8.1" customHeight="1">
      <c r="B11" s="12"/>
      <c r="C11" s="12"/>
      <c r="F11" s="11"/>
      <c r="G11" s="109"/>
      <c r="H11" s="11"/>
    </row>
    <row r="12" spans="1:18">
      <c r="B12" s="12" t="s">
        <v>101</v>
      </c>
      <c r="C12" s="12"/>
      <c r="F12" s="16">
        <v>158139737</v>
      </c>
      <c r="G12" s="31"/>
      <c r="H12" s="16">
        <v>94332123</v>
      </c>
    </row>
    <row r="13" spans="1:18">
      <c r="B13" s="12" t="s">
        <v>909</v>
      </c>
      <c r="C13" s="12"/>
      <c r="F13" s="16">
        <v>1831312314</v>
      </c>
      <c r="G13" s="31"/>
      <c r="H13" s="16">
        <v>2379620737</v>
      </c>
      <c r="K13" s="54"/>
    </row>
    <row r="14" spans="1:18" ht="16.5" hidden="1" customHeight="1">
      <c r="B14" s="12" t="s">
        <v>578</v>
      </c>
      <c r="C14" s="12"/>
      <c r="F14" s="16">
        <f>TAISAN!D16</f>
        <v>0</v>
      </c>
      <c r="G14" s="109"/>
      <c r="H14" s="16">
        <f>TAISAN!E16</f>
        <v>0</v>
      </c>
    </row>
    <row r="15" spans="1:18" ht="10.5" customHeight="1">
      <c r="B15" s="12"/>
      <c r="C15" s="12"/>
      <c r="F15" s="16"/>
      <c r="G15" s="109"/>
      <c r="H15" s="16"/>
    </row>
    <row r="16" spans="1:18" ht="15.75" thickBot="1">
      <c r="B16" s="14" t="s">
        <v>112</v>
      </c>
      <c r="C16" s="14"/>
      <c r="E16" s="198"/>
      <c r="F16" s="197">
        <f>SUM(F12:F14)</f>
        <v>1989452051</v>
      </c>
      <c r="G16" s="199"/>
      <c r="H16" s="197">
        <f>SUM(H12:H14)</f>
        <v>2473952860</v>
      </c>
      <c r="I16" s="153"/>
      <c r="J16" s="153"/>
    </row>
    <row r="18" spans="1:11" ht="15" customHeight="1">
      <c r="A18" s="201" t="s">
        <v>192</v>
      </c>
      <c r="B18" s="369" t="s">
        <v>753</v>
      </c>
      <c r="C18" s="760">
        <f>F10</f>
        <v>42369</v>
      </c>
      <c r="D18" s="760"/>
      <c r="E18" s="234"/>
      <c r="F18" s="760" t="str">
        <f>H10</f>
        <v>01/01/2015</v>
      </c>
      <c r="G18" s="760"/>
      <c r="H18" s="760"/>
    </row>
    <row r="19" spans="1:11" ht="18" hidden="1" customHeight="1">
      <c r="A19" s="117"/>
      <c r="B19" s="120"/>
      <c r="C19" s="366" t="s">
        <v>476</v>
      </c>
      <c r="D19" s="352" t="s">
        <v>477</v>
      </c>
      <c r="E19" s="55"/>
      <c r="F19" s="366" t="s">
        <v>476</v>
      </c>
      <c r="G19" s="366"/>
      <c r="H19" s="352" t="s">
        <v>477</v>
      </c>
    </row>
    <row r="20" spans="1:11" ht="8.1" hidden="1" customHeight="1">
      <c r="B20" s="12"/>
      <c r="C20" s="11"/>
      <c r="D20" s="11"/>
      <c r="E20" s="55"/>
      <c r="F20" s="55"/>
      <c r="G20" s="55"/>
      <c r="H20" s="11"/>
    </row>
    <row r="21" spans="1:11" ht="18" hidden="1" customHeight="1">
      <c r="A21" s="323"/>
      <c r="B21" s="322" t="s">
        <v>479</v>
      </c>
      <c r="C21" s="355"/>
      <c r="D21" s="146"/>
      <c r="E21" s="356"/>
      <c r="F21" s="357"/>
      <c r="G21" s="356"/>
      <c r="H21" s="146"/>
      <c r="I21" s="153"/>
      <c r="J21" s="153"/>
      <c r="K21" s="54">
        <f>H21-D21</f>
        <v>0</v>
      </c>
    </row>
    <row r="22" spans="1:11" ht="18" hidden="1" customHeight="1">
      <c r="A22" s="324"/>
      <c r="B22" s="325" t="s">
        <v>481</v>
      </c>
      <c r="C22" s="358">
        <f>C23</f>
        <v>0</v>
      </c>
      <c r="D22" s="146">
        <f>D23</f>
        <v>0</v>
      </c>
      <c r="E22" s="356"/>
      <c r="F22" s="359">
        <f>F23</f>
        <v>0</v>
      </c>
      <c r="G22" s="356"/>
      <c r="H22" s="146">
        <f>H23</f>
        <v>0</v>
      </c>
      <c r="I22" s="153"/>
      <c r="J22" s="153"/>
      <c r="K22" s="54"/>
    </row>
    <row r="23" spans="1:11" ht="30" hidden="1">
      <c r="B23" s="311" t="s">
        <v>395</v>
      </c>
      <c r="C23" s="360">
        <v>0</v>
      </c>
      <c r="D23" s="237">
        <v>0</v>
      </c>
      <c r="E23" s="240"/>
      <c r="F23" s="360">
        <v>0</v>
      </c>
      <c r="G23" s="360"/>
      <c r="H23" s="360">
        <f>TAISAN!E20</f>
        <v>0</v>
      </c>
      <c r="I23" s="153"/>
      <c r="J23" s="153"/>
      <c r="K23" s="54"/>
    </row>
    <row r="24" spans="1:11" hidden="1">
      <c r="B24" s="124"/>
      <c r="C24" s="360"/>
      <c r="D24" s="237"/>
      <c r="E24" s="240"/>
      <c r="F24" s="360"/>
      <c r="G24" s="360"/>
      <c r="H24" s="216"/>
      <c r="K24" s="124"/>
    </row>
    <row r="25" spans="1:11" hidden="1">
      <c r="A25" s="324" t="s">
        <v>480</v>
      </c>
      <c r="B25" s="57" t="s">
        <v>482</v>
      </c>
      <c r="C25" s="360"/>
      <c r="D25" s="237"/>
      <c r="E25" s="240"/>
      <c r="F25" s="360"/>
      <c r="G25" s="360"/>
      <c r="H25" s="216"/>
      <c r="K25" s="124"/>
    </row>
    <row r="26" spans="1:11" hidden="1">
      <c r="A26" s="324"/>
      <c r="B26" s="330"/>
      <c r="C26" s="360"/>
      <c r="D26" s="237"/>
      <c r="E26" s="240"/>
      <c r="F26" s="360"/>
      <c r="G26" s="360"/>
      <c r="H26" s="216"/>
      <c r="K26" s="124"/>
    </row>
    <row r="27" spans="1:11" hidden="1">
      <c r="A27" s="324" t="s">
        <v>480</v>
      </c>
      <c r="B27" s="326" t="s">
        <v>483</v>
      </c>
      <c r="C27" s="360"/>
      <c r="D27" s="237"/>
      <c r="E27" s="240"/>
      <c r="F27" s="360"/>
      <c r="G27" s="360"/>
      <c r="H27" s="216"/>
      <c r="K27" s="124"/>
    </row>
    <row r="28" spans="1:11" hidden="1">
      <c r="A28" s="324"/>
      <c r="B28" s="326"/>
      <c r="C28" s="360"/>
      <c r="D28" s="237"/>
      <c r="E28" s="240"/>
      <c r="F28" s="360"/>
      <c r="G28" s="360"/>
      <c r="H28" s="216"/>
      <c r="K28" s="124"/>
    </row>
    <row r="29" spans="1:11" ht="8.1" hidden="1" customHeight="1">
      <c r="B29" s="12"/>
      <c r="C29" s="11"/>
      <c r="D29" s="11"/>
      <c r="E29" s="55"/>
      <c r="F29" s="55"/>
      <c r="G29" s="55"/>
      <c r="H29" s="11"/>
    </row>
    <row r="30" spans="1:11" ht="20.100000000000001" hidden="1" customHeight="1" thickBot="1">
      <c r="B30" s="14" t="s">
        <v>112</v>
      </c>
      <c r="C30" s="197">
        <f>C23</f>
        <v>0</v>
      </c>
      <c r="D30" s="197">
        <f>D23</f>
        <v>0</v>
      </c>
      <c r="E30" s="240"/>
      <c r="F30" s="197">
        <f>F23</f>
        <v>0</v>
      </c>
      <c r="G30" s="240"/>
      <c r="H30" s="197">
        <f>H23</f>
        <v>0</v>
      </c>
      <c r="I30" s="153"/>
      <c r="J30" s="153"/>
      <c r="K30" s="54">
        <f>H30-D30</f>
        <v>0</v>
      </c>
    </row>
    <row r="31" spans="1:11" ht="20.100000000000001" hidden="1" customHeight="1">
      <c r="B31" s="18"/>
      <c r="C31" s="361"/>
      <c r="D31" s="362"/>
      <c r="E31" s="55"/>
      <c r="F31" s="55"/>
      <c r="G31" s="55"/>
      <c r="H31" s="55"/>
    </row>
    <row r="32" spans="1:11" ht="20.100000000000001" hidden="1" customHeight="1">
      <c r="A32" s="327"/>
      <c r="B32" s="328" t="s">
        <v>484</v>
      </c>
      <c r="C32" s="361"/>
      <c r="D32" s="362"/>
      <c r="E32" s="55"/>
      <c r="F32" s="55"/>
      <c r="G32" s="55"/>
      <c r="H32" s="55"/>
    </row>
    <row r="33" spans="1:12" ht="20.100000000000001" hidden="1" customHeight="1">
      <c r="A33" s="327"/>
      <c r="B33" s="329" t="s">
        <v>485</v>
      </c>
      <c r="C33" s="361"/>
      <c r="D33" s="362"/>
      <c r="E33" s="55"/>
      <c r="F33" s="55"/>
      <c r="G33" s="55"/>
      <c r="H33" s="55"/>
    </row>
    <row r="34" spans="1:12" ht="20.100000000000001" hidden="1" customHeight="1">
      <c r="A34" s="327"/>
      <c r="B34" s="329" t="s">
        <v>486</v>
      </c>
      <c r="C34" s="361"/>
      <c r="D34" s="362"/>
      <c r="E34" s="55"/>
      <c r="F34" s="55"/>
      <c r="G34" s="55"/>
      <c r="H34" s="55"/>
    </row>
    <row r="35" spans="1:12" s="129" customFormat="1" ht="13.5" hidden="1" customHeight="1">
      <c r="A35" s="331"/>
      <c r="B35" s="332"/>
      <c r="C35" s="363"/>
      <c r="D35" s="364"/>
      <c r="E35" s="365"/>
      <c r="F35" s="365"/>
      <c r="G35" s="365"/>
      <c r="H35" s="365"/>
      <c r="I35" s="333"/>
      <c r="J35" s="333"/>
    </row>
    <row r="36" spans="1:12" s="129" customFormat="1">
      <c r="A36" s="323"/>
      <c r="B36" s="322" t="s">
        <v>487</v>
      </c>
      <c r="C36" s="761">
        <f>C18</f>
        <v>42369</v>
      </c>
      <c r="D36" s="761"/>
      <c r="E36" s="55"/>
      <c r="F36" s="761" t="str">
        <f>F18</f>
        <v>01/01/2015</v>
      </c>
      <c r="G36" s="761"/>
      <c r="H36" s="761"/>
      <c r="I36" s="333"/>
      <c r="J36" s="333"/>
    </row>
    <row r="37" spans="1:12" s="129" customFormat="1">
      <c r="A37" s="323"/>
      <c r="B37" s="322"/>
      <c r="C37" s="366" t="s">
        <v>476</v>
      </c>
      <c r="D37" s="352" t="s">
        <v>515</v>
      </c>
      <c r="E37" s="240"/>
      <c r="F37" s="366" t="s">
        <v>476</v>
      </c>
      <c r="G37" s="191"/>
      <c r="H37" s="352" t="s">
        <v>515</v>
      </c>
      <c r="I37" s="333"/>
      <c r="J37" s="333"/>
    </row>
    <row r="38" spans="1:12" s="129" customFormat="1" ht="9.75" customHeight="1">
      <c r="A38" s="323"/>
      <c r="B38" s="322"/>
      <c r="C38" s="363"/>
      <c r="D38" s="364"/>
      <c r="E38" s="365"/>
      <c r="F38" s="365"/>
      <c r="G38" s="365"/>
      <c r="H38" s="365"/>
      <c r="I38" s="333"/>
      <c r="J38" s="333"/>
    </row>
    <row r="39" spans="1:12" s="129" customFormat="1">
      <c r="A39" s="349"/>
      <c r="B39" s="350" t="s">
        <v>489</v>
      </c>
      <c r="C39" s="16">
        <f>TAISAN!D21</f>
        <v>34000000000</v>
      </c>
      <c r="D39" s="16">
        <f>C39</f>
        <v>34000000000</v>
      </c>
      <c r="E39" s="367"/>
      <c r="F39" s="16">
        <f>TAISAN!E21</f>
        <v>21200000000</v>
      </c>
      <c r="G39" s="368"/>
      <c r="H39" s="16">
        <f>F39</f>
        <v>21200000000</v>
      </c>
      <c r="I39" s="333"/>
      <c r="J39" s="333"/>
    </row>
    <row r="40" spans="1:12" s="129" customFormat="1" ht="20.100000000000001" hidden="1" customHeight="1">
      <c r="A40" s="349"/>
      <c r="B40" s="350" t="s">
        <v>490</v>
      </c>
      <c r="C40" s="368"/>
      <c r="D40" s="368"/>
      <c r="E40" s="368"/>
      <c r="F40" s="368"/>
      <c r="G40" s="368"/>
      <c r="H40" s="368"/>
      <c r="I40" s="333"/>
      <c r="J40" s="333"/>
    </row>
    <row r="41" spans="1:12" s="129" customFormat="1" ht="20.100000000000001" hidden="1" customHeight="1">
      <c r="A41" s="349"/>
      <c r="B41" s="350" t="s">
        <v>483</v>
      </c>
      <c r="C41" s="363"/>
      <c r="D41" s="364"/>
      <c r="E41" s="365"/>
      <c r="F41" s="365"/>
      <c r="G41" s="365"/>
      <c r="H41" s="365"/>
      <c r="I41" s="333"/>
      <c r="J41" s="333"/>
    </row>
    <row r="42" spans="1:12" s="129" customFormat="1" ht="8.25" customHeight="1">
      <c r="A42" s="349"/>
      <c r="B42" s="350"/>
      <c r="C42" s="363"/>
      <c r="D42" s="364"/>
      <c r="E42" s="365"/>
      <c r="F42" s="365"/>
      <c r="G42" s="365"/>
      <c r="H42" s="365"/>
      <c r="I42" s="333"/>
      <c r="J42" s="333"/>
    </row>
    <row r="43" spans="1:12" s="129" customFormat="1" ht="15.75" thickBot="1">
      <c r="A43" s="323"/>
      <c r="B43" s="14" t="s">
        <v>112</v>
      </c>
      <c r="C43" s="197">
        <f>C39</f>
        <v>34000000000</v>
      </c>
      <c r="D43" s="197">
        <f>D39</f>
        <v>34000000000</v>
      </c>
      <c r="E43" s="240"/>
      <c r="F43" s="197">
        <f>F39</f>
        <v>21200000000</v>
      </c>
      <c r="G43" s="240"/>
      <c r="H43" s="197">
        <f>H39</f>
        <v>21200000000</v>
      </c>
      <c r="I43" s="231"/>
      <c r="J43" s="231"/>
    </row>
    <row r="44" spans="1:12">
      <c r="C44" s="12"/>
      <c r="D44" s="11"/>
    </row>
    <row r="45" spans="1:12" ht="18" customHeight="1">
      <c r="A45" s="201" t="s">
        <v>249</v>
      </c>
      <c r="B45" s="371" t="s">
        <v>516</v>
      </c>
      <c r="C45" s="12"/>
      <c r="D45" s="11"/>
      <c r="F45" s="524">
        <f>F10</f>
        <v>42369</v>
      </c>
      <c r="G45" s="61"/>
      <c r="H45" s="524" t="str">
        <f>H10</f>
        <v>01/01/2015</v>
      </c>
      <c r="L45" s="54"/>
    </row>
    <row r="46" spans="1:12" ht="9" customHeight="1">
      <c r="B46" s="336"/>
      <c r="C46" s="236"/>
      <c r="D46" s="237"/>
      <c r="E46" s="198"/>
    </row>
    <row r="47" spans="1:12">
      <c r="B47" s="312" t="s">
        <v>766</v>
      </c>
      <c r="C47" s="236"/>
      <c r="D47" s="237"/>
      <c r="E47" s="198"/>
      <c r="F47" s="216">
        <v>10000000000</v>
      </c>
      <c r="G47" s="53"/>
      <c r="H47" s="16">
        <v>0</v>
      </c>
    </row>
    <row r="48" spans="1:12">
      <c r="B48" s="312" t="s">
        <v>767</v>
      </c>
      <c r="C48" s="236"/>
      <c r="D48" s="237"/>
      <c r="E48" s="198"/>
      <c r="F48" s="216">
        <v>32084182579</v>
      </c>
      <c r="G48" s="53"/>
      <c r="H48" s="16">
        <v>0</v>
      </c>
    </row>
    <row r="49" spans="2:10">
      <c r="B49" s="312" t="s">
        <v>768</v>
      </c>
      <c r="C49" s="236"/>
      <c r="D49" s="238"/>
      <c r="E49" s="198"/>
      <c r="F49" s="216">
        <v>2814465605</v>
      </c>
      <c r="G49" s="53"/>
      <c r="H49" s="16">
        <v>4048316301</v>
      </c>
    </row>
    <row r="50" spans="2:10">
      <c r="B50" s="312" t="s">
        <v>769</v>
      </c>
      <c r="C50" s="236"/>
      <c r="D50" s="238"/>
      <c r="E50" s="198"/>
      <c r="F50" s="216">
        <v>9808715248</v>
      </c>
      <c r="G50" s="53"/>
      <c r="H50" s="16">
        <v>15475063784</v>
      </c>
    </row>
    <row r="51" spans="2:10">
      <c r="B51" s="183" t="s">
        <v>517</v>
      </c>
      <c r="C51" s="236"/>
      <c r="D51" s="238"/>
      <c r="E51" s="198"/>
      <c r="F51" s="216">
        <v>2792154823</v>
      </c>
      <c r="G51" s="53"/>
      <c r="H51" s="16">
        <v>3550679175</v>
      </c>
    </row>
    <row r="52" spans="2:10" ht="8.25" customHeight="1">
      <c r="C52" s="236"/>
      <c r="D52" s="238"/>
      <c r="E52" s="198"/>
    </row>
    <row r="53" spans="2:10" ht="15.75" thickBot="1">
      <c r="B53" s="202" t="s">
        <v>112</v>
      </c>
      <c r="C53" s="236"/>
      <c r="D53" s="238"/>
      <c r="E53" s="198"/>
      <c r="F53" s="197">
        <f>SUM(F47:F52)</f>
        <v>57499518255</v>
      </c>
      <c r="G53" s="246"/>
      <c r="H53" s="197">
        <f>SUM(H47:H52)</f>
        <v>23074059260</v>
      </c>
      <c r="I53" s="153"/>
      <c r="J53" s="153"/>
    </row>
    <row r="54" spans="2:10" ht="18.95" customHeight="1">
      <c r="C54" s="236"/>
      <c r="D54" s="238"/>
      <c r="E54" s="198"/>
    </row>
    <row r="55" spans="2:10" ht="18.95" customHeight="1">
      <c r="C55" s="236"/>
      <c r="D55" s="238"/>
      <c r="E55" s="198"/>
    </row>
    <row r="56" spans="2:10" ht="18.95" customHeight="1">
      <c r="C56" s="236"/>
      <c r="D56" s="238"/>
      <c r="E56" s="198"/>
    </row>
    <row r="57" spans="2:10" ht="15.75" customHeight="1">
      <c r="C57" s="236"/>
      <c r="D57" s="238"/>
      <c r="E57" s="198"/>
    </row>
    <row r="58" spans="2:10" ht="8.1" customHeight="1">
      <c r="C58" s="12"/>
      <c r="D58" s="11"/>
    </row>
    <row r="59" spans="2:10" ht="20.100000000000001" customHeight="1">
      <c r="C59" s="18"/>
      <c r="E59" s="198"/>
      <c r="I59" s="153"/>
      <c r="J59" s="153"/>
    </row>
    <row r="60" spans="2:10" ht="27.75" customHeight="1">
      <c r="C60" s="18"/>
      <c r="D60" s="199"/>
      <c r="E60" s="198"/>
      <c r="F60" s="198"/>
      <c r="G60" s="198"/>
      <c r="H60" s="199"/>
      <c r="I60" s="153"/>
      <c r="J60" s="153"/>
    </row>
  </sheetData>
  <mergeCells count="5">
    <mergeCell ref="B7:H7"/>
    <mergeCell ref="F18:H18"/>
    <mergeCell ref="C18:D18"/>
    <mergeCell ref="C36:D36"/>
    <mergeCell ref="F36:H36"/>
  </mergeCells>
  <phoneticPr fontId="13" type="noConversion"/>
  <printOptions horizontalCentered="1"/>
  <pageMargins left="0.86614173228346503" right="0.61" top="1.1299999999999999" bottom="0.47244094488188998" header="0.77" footer="0.31496062992126"/>
  <pageSetup paperSize="9" firstPageNumber="17" orientation="landscape" useFirstPageNumber="1" r:id="rId1"/>
  <headerFooter alignWithMargins="0">
    <oddFooter>&amp;C&amp;"Times New Roman,thường"&amp;11&amp;P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opLeftCell="A8" workbookViewId="0">
      <selection activeCell="F14" sqref="F14"/>
    </sheetView>
  </sheetViews>
  <sheetFormatPr defaultRowHeight="15.75"/>
  <cols>
    <col min="1" max="1" width="5" customWidth="1"/>
    <col min="2" max="2" width="42.125" customWidth="1"/>
    <col min="3" max="3" width="12.25" customWidth="1"/>
    <col min="4" max="4" width="13.375" customWidth="1"/>
    <col min="5" max="5" width="2.875" customWidth="1"/>
    <col min="6" max="6" width="15" customWidth="1"/>
    <col min="7" max="7" width="3" customWidth="1"/>
    <col min="8" max="8" width="22.375" customWidth="1"/>
  </cols>
  <sheetData>
    <row r="1" spans="1:8">
      <c r="A1" s="111" t="str">
        <f>TAISAN!A1</f>
        <v>CÔNG TY CỔ PHẦN CẢNG RAU QUẢ</v>
      </c>
      <c r="B1" s="33"/>
      <c r="C1" s="33"/>
      <c r="D1" s="33"/>
      <c r="E1" s="33"/>
      <c r="F1" s="33"/>
      <c r="G1" s="33"/>
      <c r="H1" s="61" t="s">
        <v>188</v>
      </c>
    </row>
    <row r="2" spans="1:8">
      <c r="A2" s="56" t="str">
        <f>TAISAN!A2</f>
        <v>Số 1 Nguyễn Văn Quỳ, P. Phú Thuận, Quận 7, TP.HCM</v>
      </c>
      <c r="B2" s="56"/>
      <c r="C2" s="56"/>
      <c r="D2" s="56"/>
      <c r="E2" s="56"/>
      <c r="F2" s="56"/>
      <c r="G2" s="56"/>
      <c r="H2" s="127" t="str">
        <f>TAISAN!E2</f>
        <v>Cho năm tài chính kết thúc ngày 31/12/2015</v>
      </c>
    </row>
    <row r="3" spans="1:8" ht="3" customHeight="1">
      <c r="A3" s="113"/>
      <c r="B3" s="59"/>
      <c r="C3" s="59"/>
      <c r="D3" s="59"/>
      <c r="E3" s="59"/>
      <c r="F3" s="59"/>
      <c r="G3" s="59"/>
      <c r="H3" s="59"/>
    </row>
    <row r="5" spans="1:8">
      <c r="A5" s="5" t="s">
        <v>197</v>
      </c>
    </row>
    <row r="6" spans="1:8">
      <c r="A6" s="5"/>
    </row>
    <row r="7" spans="1:8" s="1" customFormat="1" ht="14.25">
      <c r="A7" s="389" t="s">
        <v>263</v>
      </c>
      <c r="B7" s="369" t="s">
        <v>831</v>
      </c>
      <c r="C7" s="525"/>
      <c r="D7" s="525"/>
      <c r="E7" s="525"/>
      <c r="F7" s="334">
        <f>P.17!F10</f>
        <v>42369</v>
      </c>
      <c r="G7" s="525"/>
      <c r="H7" s="334" t="str">
        <f>P.17!H45</f>
        <v>01/01/2015</v>
      </c>
    </row>
    <row r="8" spans="1:8" s="1" customFormat="1" ht="12" customHeight="1">
      <c r="A8" s="389"/>
      <c r="B8" s="369"/>
      <c r="C8" s="525"/>
      <c r="D8" s="525"/>
      <c r="E8" s="525"/>
      <c r="F8" s="229"/>
      <c r="G8" s="525"/>
      <c r="H8" s="229"/>
    </row>
    <row r="9" spans="1:8" s="1" customFormat="1" ht="14.25">
      <c r="B9" s="369" t="s">
        <v>488</v>
      </c>
      <c r="F9" s="241">
        <f>SUM(F10:F14)</f>
        <v>908685274</v>
      </c>
      <c r="G9" s="201"/>
      <c r="H9" s="241">
        <f>SUM(H10:H14)</f>
        <v>2515626495</v>
      </c>
    </row>
    <row r="10" spans="1:8" s="1" customFormat="1" ht="15">
      <c r="B10" s="198" t="s">
        <v>770</v>
      </c>
      <c r="F10" s="216">
        <v>413146000</v>
      </c>
      <c r="G10" s="354"/>
      <c r="H10" s="216">
        <v>1111941000</v>
      </c>
    </row>
    <row r="11" spans="1:8" s="1" customFormat="1" ht="15">
      <c r="B11" s="198" t="s">
        <v>832</v>
      </c>
      <c r="F11" s="216">
        <v>76500000</v>
      </c>
      <c r="G11" s="354"/>
      <c r="H11" s="216">
        <v>1150999733</v>
      </c>
    </row>
    <row r="12" spans="1:8" s="1" customFormat="1" ht="15">
      <c r="B12" s="198" t="s">
        <v>771</v>
      </c>
      <c r="F12" s="216">
        <v>360815531</v>
      </c>
      <c r="G12" s="354"/>
      <c r="H12" s="216">
        <v>206295695</v>
      </c>
    </row>
    <row r="13" spans="1:8" s="1" customFormat="1" ht="17.100000000000001" hidden="1" customHeight="1">
      <c r="B13" s="198" t="s">
        <v>816</v>
      </c>
      <c r="F13" s="216">
        <v>0</v>
      </c>
      <c r="G13" s="354"/>
      <c r="H13" s="216">
        <v>0</v>
      </c>
    </row>
    <row r="14" spans="1:8" s="1" customFormat="1" ht="15">
      <c r="B14" s="239" t="s">
        <v>102</v>
      </c>
      <c r="F14" s="216">
        <v>58223743</v>
      </c>
      <c r="G14" s="354"/>
      <c r="H14" s="216">
        <v>46390067</v>
      </c>
    </row>
    <row r="15" spans="1:8" s="1" customFormat="1" ht="14.25">
      <c r="B15" s="369" t="s">
        <v>491</v>
      </c>
      <c r="F15" s="241">
        <f>F16</f>
        <v>25400000</v>
      </c>
      <c r="G15" s="544"/>
      <c r="H15" s="241">
        <f>H16</f>
        <v>25400000</v>
      </c>
    </row>
    <row r="16" spans="1:8" s="1" customFormat="1" ht="15">
      <c r="B16" s="526" t="s">
        <v>815</v>
      </c>
      <c r="F16" s="216">
        <v>25400000</v>
      </c>
      <c r="G16" s="354"/>
      <c r="H16" s="216">
        <v>25400000</v>
      </c>
    </row>
    <row r="17" spans="1:8" s="1" customFormat="1" ht="11.25" customHeight="1">
      <c r="B17" s="526"/>
      <c r="F17" s="216"/>
      <c r="G17" s="354"/>
      <c r="H17" s="216"/>
    </row>
    <row r="18" spans="1:8" s="1" customFormat="1" thickBot="1">
      <c r="B18" s="176" t="s">
        <v>112</v>
      </c>
      <c r="F18" s="197">
        <f>F9+F15</f>
        <v>934085274</v>
      </c>
      <c r="G18" s="354"/>
      <c r="H18" s="197">
        <f>H9+H15</f>
        <v>2541026495</v>
      </c>
    </row>
    <row r="19" spans="1:8" s="1" customFormat="1" ht="20.25" customHeight="1">
      <c r="F19" s="33"/>
      <c r="G19" s="33"/>
      <c r="H19" s="33"/>
    </row>
    <row r="20" spans="1:8">
      <c r="A20" s="389" t="s">
        <v>265</v>
      </c>
      <c r="B20" s="369" t="s">
        <v>755</v>
      </c>
      <c r="C20" s="761">
        <f>'P.16 '!F7</f>
        <v>42369</v>
      </c>
      <c r="D20" s="761"/>
      <c r="E20" s="377"/>
      <c r="F20" s="761" t="str">
        <f>'P.16 '!H7</f>
        <v>01/01/2015</v>
      </c>
      <c r="G20" s="761"/>
      <c r="H20" s="761"/>
    </row>
    <row r="21" spans="1:8">
      <c r="A21" s="111"/>
      <c r="B21" s="19"/>
      <c r="C21" s="516" t="s">
        <v>476</v>
      </c>
      <c r="D21" s="517" t="s">
        <v>520</v>
      </c>
      <c r="E21" s="365"/>
      <c r="F21" s="517" t="s">
        <v>476</v>
      </c>
      <c r="G21" s="517"/>
      <c r="H21" s="517" t="s">
        <v>520</v>
      </c>
    </row>
    <row r="22" spans="1:8" ht="9.75" customHeight="1">
      <c r="A22" s="111"/>
      <c r="B22" s="19"/>
      <c r="C22" s="341"/>
      <c r="D22" s="378"/>
      <c r="E22" s="375"/>
      <c r="F22" s="378"/>
      <c r="G22" s="129"/>
      <c r="H22" s="378"/>
    </row>
    <row r="23" spans="1:8" ht="17.100000000000001" customHeight="1">
      <c r="A23" s="201"/>
      <c r="B23" s="242" t="s">
        <v>772</v>
      </c>
      <c r="C23" s="237"/>
      <c r="D23" s="560">
        <v>0</v>
      </c>
      <c r="E23" s="373"/>
      <c r="F23" s="216">
        <v>1799815000</v>
      </c>
      <c r="G23" s="198"/>
      <c r="H23" s="354">
        <v>-1799815000</v>
      </c>
    </row>
    <row r="24" spans="1:8" ht="10.5" customHeight="1">
      <c r="A24" s="201"/>
      <c r="B24" s="373"/>
      <c r="C24" s="373"/>
      <c r="D24" s="373"/>
      <c r="E24" s="373"/>
      <c r="F24" s="198"/>
      <c r="G24" s="198"/>
      <c r="H24" s="198"/>
    </row>
    <row r="25" spans="1:8" ht="16.5" thickBot="1">
      <c r="A25" s="201"/>
      <c r="B25" s="14" t="s">
        <v>112</v>
      </c>
      <c r="C25" s="197">
        <f>SUM(C23:C24)</f>
        <v>0</v>
      </c>
      <c r="D25" s="197">
        <f>SUM(D23:D24)</f>
        <v>0</v>
      </c>
      <c r="E25" s="380"/>
      <c r="F25" s="197">
        <f>SUM(F23:F24)</f>
        <v>1799815000</v>
      </c>
      <c r="G25" s="197"/>
      <c r="H25" s="197">
        <f>SUM(H23:H24)</f>
        <v>-1799815000</v>
      </c>
    </row>
    <row r="26" spans="1:8" ht="18.75" customHeight="1"/>
    <row r="27" spans="1:8">
      <c r="A27" s="388" t="s">
        <v>199</v>
      </c>
      <c r="B27" s="382" t="s">
        <v>196</v>
      </c>
      <c r="C27" s="761">
        <f>C20</f>
        <v>42369</v>
      </c>
      <c r="D27" s="761"/>
      <c r="E27" s="377"/>
      <c r="F27" s="761" t="str">
        <f>F20</f>
        <v>01/01/2015</v>
      </c>
      <c r="G27" s="761"/>
      <c r="H27" s="761"/>
    </row>
    <row r="28" spans="1:8">
      <c r="A28" s="386"/>
      <c r="B28" s="145"/>
      <c r="C28" s="516" t="s">
        <v>476</v>
      </c>
      <c r="D28" s="517" t="s">
        <v>477</v>
      </c>
      <c r="E28" s="365"/>
      <c r="F28" s="517" t="s">
        <v>476</v>
      </c>
      <c r="G28" s="517"/>
      <c r="H28" s="517" t="s">
        <v>477</v>
      </c>
    </row>
    <row r="29" spans="1:8" ht="11.25" customHeight="1">
      <c r="A29" s="386"/>
      <c r="B29" s="145"/>
      <c r="C29" s="598"/>
      <c r="D29" s="599"/>
      <c r="E29" s="365"/>
      <c r="F29" s="599"/>
      <c r="G29" s="599"/>
      <c r="H29" s="599"/>
    </row>
    <row r="30" spans="1:8">
      <c r="A30" s="61"/>
      <c r="B30" s="239" t="s">
        <v>103</v>
      </c>
      <c r="C30" s="216">
        <v>4297228</v>
      </c>
      <c r="D30" s="216">
        <v>0</v>
      </c>
      <c r="E30" s="239"/>
      <c r="F30" s="216">
        <v>3957407</v>
      </c>
      <c r="G30" s="240"/>
      <c r="H30" s="216">
        <v>0</v>
      </c>
    </row>
    <row r="31" spans="1:8" ht="17.100000000000001" hidden="1" customHeight="1">
      <c r="A31" s="61"/>
      <c r="B31" s="239" t="s">
        <v>104</v>
      </c>
      <c r="C31" s="239"/>
      <c r="D31" s="239"/>
      <c r="E31" s="239"/>
      <c r="F31" s="216">
        <v>0</v>
      </c>
      <c r="G31" s="240"/>
      <c r="H31" s="216">
        <v>0</v>
      </c>
    </row>
    <row r="32" spans="1:8" ht="17.100000000000001" hidden="1" customHeight="1">
      <c r="A32" s="61"/>
      <c r="B32" s="239" t="s">
        <v>106</v>
      </c>
      <c r="C32" s="239"/>
      <c r="D32" s="239"/>
      <c r="E32" s="239"/>
      <c r="F32" s="216">
        <v>0</v>
      </c>
      <c r="G32" s="240"/>
      <c r="H32" s="216">
        <v>0</v>
      </c>
    </row>
    <row r="33" spans="1:8" ht="17.100000000000001" hidden="1" customHeight="1">
      <c r="A33" s="61"/>
      <c r="B33" s="239" t="s">
        <v>329</v>
      </c>
      <c r="C33" s="239"/>
      <c r="D33" s="239"/>
      <c r="E33" s="239"/>
      <c r="F33" s="216">
        <v>0</v>
      </c>
      <c r="G33" s="240"/>
      <c r="H33" s="216">
        <v>0</v>
      </c>
    </row>
    <row r="34" spans="1:8" ht="9.75" customHeight="1">
      <c r="A34" s="386"/>
      <c r="B34" s="147"/>
      <c r="C34" s="147"/>
      <c r="D34" s="147"/>
      <c r="E34" s="18"/>
      <c r="F34" s="54"/>
      <c r="G34" s="33"/>
      <c r="H34" s="33"/>
    </row>
    <row r="35" spans="1:8" ht="16.5" customHeight="1" thickBot="1">
      <c r="A35" s="61"/>
      <c r="B35" s="401" t="s">
        <v>107</v>
      </c>
      <c r="C35" s="197">
        <f>SUM(C30:C33)</f>
        <v>4297228</v>
      </c>
      <c r="D35" s="197">
        <f>SUM(D30:D33)</f>
        <v>0</v>
      </c>
      <c r="E35" s="20"/>
      <c r="F35" s="197">
        <f>SUM(F30:F33)</f>
        <v>3957407</v>
      </c>
      <c r="G35" s="197"/>
      <c r="H35" s="197">
        <f>SUM(H30:H34)</f>
        <v>0</v>
      </c>
    </row>
    <row r="36" spans="1:8" ht="17.100000000000001" hidden="1" customHeight="1">
      <c r="A36" s="61"/>
      <c r="B36" s="401"/>
      <c r="C36" s="401"/>
      <c r="D36" s="401"/>
      <c r="E36" s="20"/>
      <c r="F36" s="199"/>
      <c r="G36" s="198"/>
      <c r="H36" s="199"/>
    </row>
    <row r="37" spans="1:8" ht="17.100000000000001" hidden="1" customHeight="1">
      <c r="A37" s="387"/>
      <c r="B37" s="762" t="s">
        <v>746</v>
      </c>
      <c r="C37" s="762"/>
      <c r="D37" s="762"/>
      <c r="E37" s="762"/>
      <c r="F37" s="762"/>
      <c r="G37" s="762"/>
      <c r="H37" s="762"/>
    </row>
    <row r="38" spans="1:8" s="33" customFormat="1" ht="18" customHeight="1">
      <c r="A38" s="55"/>
    </row>
    <row r="39" spans="1:8" s="33" customFormat="1" ht="18" customHeight="1">
      <c r="A39" s="55"/>
    </row>
    <row r="40" spans="1:8" s="33" customFormat="1" ht="18" customHeight="1">
      <c r="A40" s="55"/>
    </row>
    <row r="41" spans="1:8" s="33" customFormat="1" ht="18" customHeight="1">
      <c r="A41" s="55"/>
      <c r="F41" s="541"/>
      <c r="G41" s="383"/>
      <c r="H41" s="541"/>
    </row>
    <row r="42" spans="1:8" s="33" customFormat="1" ht="18" customHeight="1">
      <c r="F42" s="229"/>
      <c r="G42" s="56"/>
      <c r="H42" s="229"/>
    </row>
    <row r="43" spans="1:8" s="33" customFormat="1" ht="18" customHeight="1">
      <c r="F43" s="494"/>
      <c r="G43" s="542"/>
      <c r="H43" s="494"/>
    </row>
    <row r="44" spans="1:8" s="33" customFormat="1" ht="18" customHeight="1">
      <c r="F44" s="494"/>
      <c r="G44" s="542"/>
      <c r="H44" s="494"/>
    </row>
    <row r="45" spans="1:8" s="33" customFormat="1" ht="15">
      <c r="F45" s="494"/>
      <c r="G45" s="542"/>
      <c r="H45" s="494"/>
    </row>
    <row r="46" spans="1:8" s="33" customFormat="1" ht="15">
      <c r="F46" s="494"/>
      <c r="G46" s="542"/>
      <c r="H46" s="494"/>
    </row>
    <row r="47" spans="1:8" s="33" customFormat="1" ht="15">
      <c r="F47" s="543"/>
      <c r="G47" s="56"/>
      <c r="H47" s="56"/>
    </row>
    <row r="48" spans="1:8" s="33" customFormat="1" ht="15">
      <c r="F48" s="199"/>
      <c r="G48" s="312"/>
      <c r="H48" s="199"/>
    </row>
    <row r="49" s="33" customFormat="1" ht="15"/>
    <row r="50" s="33" customFormat="1" ht="15"/>
    <row r="51" s="33" customFormat="1" ht="15"/>
    <row r="52" s="33" customFormat="1" ht="15"/>
    <row r="53" s="33" customFormat="1" ht="15"/>
    <row r="54" s="33" customFormat="1" ht="15"/>
    <row r="55" s="33" customFormat="1" ht="15"/>
    <row r="56" s="33" customFormat="1" ht="15"/>
    <row r="57" s="33" customFormat="1" ht="15"/>
    <row r="58" s="33" customFormat="1" ht="15"/>
    <row r="59" s="33" customFormat="1" ht="15"/>
    <row r="60" s="33" customFormat="1" ht="15"/>
    <row r="61" s="33" customFormat="1" ht="15"/>
  </sheetData>
  <mergeCells count="5">
    <mergeCell ref="B37:H37"/>
    <mergeCell ref="C20:D20"/>
    <mergeCell ref="F20:H20"/>
    <mergeCell ref="C27:D27"/>
    <mergeCell ref="F27:H27"/>
  </mergeCells>
  <printOptions horizontalCentered="1"/>
  <pageMargins left="0.70866141732283505" right="0.70866141732283505" top="0.87" bottom="0.46" header="0.66" footer="0.23"/>
  <pageSetup paperSize="9" firstPageNumber="18" orientation="landscape" useFirstPageNumber="1" r:id="rId1"/>
  <headerFooter>
    <oddFooter>&amp;C&amp;"times,Regular"&amp;11&amp;P</oddFooter>
  </headerFooter>
  <rowBreaks count="1" manualBreakCount="1">
    <brk id="35"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topLeftCell="A21" workbookViewId="0">
      <selection activeCell="C32" sqref="C32"/>
    </sheetView>
  </sheetViews>
  <sheetFormatPr defaultColWidth="9" defaultRowHeight="15"/>
  <cols>
    <col min="1" max="1" width="3.625" style="111" customWidth="1"/>
    <col min="2" max="2" width="22.375" style="33" customWidth="1"/>
    <col min="3" max="3" width="19.375" style="33" customWidth="1"/>
    <col min="4" max="4" width="14.375" style="33" customWidth="1"/>
    <col min="5" max="5" width="18.875" style="33" customWidth="1"/>
    <col min="6" max="6" width="14.75" style="33" customWidth="1"/>
    <col min="7" max="7" width="15.125" style="33" customWidth="1"/>
    <col min="8" max="8" width="18.875" style="33" customWidth="1"/>
    <col min="9" max="9" width="8.875" style="33" customWidth="1"/>
    <col min="10" max="10" width="14.375" style="33" bestFit="1" customWidth="1"/>
    <col min="11" max="16384" width="9" style="33"/>
  </cols>
  <sheetData>
    <row r="1" spans="1:8">
      <c r="A1" s="111" t="str">
        <f>TAISAN!A1</f>
        <v>CÔNG TY CỔ PHẦN CẢNG RAU QUẢ</v>
      </c>
      <c r="E1" s="61"/>
      <c r="F1" s="61"/>
      <c r="H1" s="61" t="s">
        <v>188</v>
      </c>
    </row>
    <row r="2" spans="1:8">
      <c r="A2" s="56" t="str">
        <f>TAISAN!A2</f>
        <v>Số 1 Nguyễn Văn Quỳ, P. Phú Thuận, Quận 7, TP.HCM</v>
      </c>
      <c r="B2" s="56"/>
      <c r="C2" s="56"/>
      <c r="D2" s="56"/>
      <c r="E2" s="127"/>
      <c r="F2" s="127"/>
      <c r="G2" s="56"/>
      <c r="H2" s="127" t="str">
        <f>TAISAN!E2</f>
        <v>Cho năm tài chính kết thúc ngày 31/12/2015</v>
      </c>
    </row>
    <row r="3" spans="1:8" s="56" customFormat="1" ht="3" customHeight="1">
      <c r="A3" s="113"/>
      <c r="B3" s="59"/>
      <c r="C3" s="59"/>
      <c r="D3" s="59"/>
      <c r="E3" s="59"/>
      <c r="F3" s="59"/>
      <c r="G3" s="59"/>
      <c r="H3" s="59"/>
    </row>
    <row r="5" spans="1:8" ht="18.75">
      <c r="A5" s="5" t="s">
        <v>197</v>
      </c>
      <c r="B5" s="115"/>
      <c r="C5" s="115"/>
      <c r="D5" s="115"/>
      <c r="E5" s="115"/>
    </row>
    <row r="6" spans="1:8">
      <c r="B6" s="9"/>
    </row>
    <row r="7" spans="1:8">
      <c r="A7" s="130" t="s">
        <v>818</v>
      </c>
      <c r="B7" s="144" t="s">
        <v>198</v>
      </c>
      <c r="H7" s="23"/>
    </row>
    <row r="8" spans="1:8" ht="17.100000000000001" customHeight="1">
      <c r="B8" s="765"/>
      <c r="C8" s="42" t="s">
        <v>108</v>
      </c>
      <c r="D8" s="42" t="s">
        <v>110</v>
      </c>
      <c r="E8" s="42" t="s">
        <v>119</v>
      </c>
      <c r="F8" s="42" t="s">
        <v>223</v>
      </c>
      <c r="G8" s="42" t="s">
        <v>173</v>
      </c>
      <c r="H8" s="763" t="s">
        <v>112</v>
      </c>
    </row>
    <row r="9" spans="1:8" ht="17.100000000000001" customHeight="1">
      <c r="B9" s="765"/>
      <c r="C9" s="118" t="s">
        <v>109</v>
      </c>
      <c r="D9" s="118" t="s">
        <v>111</v>
      </c>
      <c r="E9" s="118" t="s">
        <v>120</v>
      </c>
      <c r="F9" s="118" t="s">
        <v>224</v>
      </c>
      <c r="G9" s="118" t="s">
        <v>174</v>
      </c>
      <c r="H9" s="764"/>
    </row>
    <row r="10" spans="1:8">
      <c r="B10" s="211" t="s">
        <v>113</v>
      </c>
      <c r="C10" s="25"/>
      <c r="D10" s="25"/>
      <c r="E10" s="25"/>
      <c r="F10" s="25"/>
      <c r="G10" s="25"/>
      <c r="H10" s="25"/>
    </row>
    <row r="11" spans="1:8" s="111" customFormat="1">
      <c r="B11" s="600" t="s">
        <v>877</v>
      </c>
      <c r="C11" s="530">
        <v>25707246082</v>
      </c>
      <c r="D11" s="530">
        <v>654883102</v>
      </c>
      <c r="E11" s="530">
        <v>12109973089</v>
      </c>
      <c r="F11" s="530">
        <v>543330222</v>
      </c>
      <c r="G11" s="530">
        <v>1658978709</v>
      </c>
      <c r="H11" s="530">
        <f>SUM(C11:G11)</f>
        <v>40674411204</v>
      </c>
    </row>
    <row r="12" spans="1:8" s="111" customFormat="1">
      <c r="B12" s="600" t="s">
        <v>878</v>
      </c>
      <c r="C12" s="530">
        <f t="shared" ref="C12:H12" si="0">SUM(C13:C14)</f>
        <v>452193250</v>
      </c>
      <c r="D12" s="530">
        <f t="shared" si="0"/>
        <v>281358986</v>
      </c>
      <c r="E12" s="530">
        <f t="shared" si="0"/>
        <v>3979750909</v>
      </c>
      <c r="F12" s="530">
        <f t="shared" si="0"/>
        <v>0</v>
      </c>
      <c r="G12" s="530">
        <f t="shared" si="0"/>
        <v>0</v>
      </c>
      <c r="H12" s="530">
        <f t="shared" si="0"/>
        <v>4713303145</v>
      </c>
    </row>
    <row r="13" spans="1:8">
      <c r="B13" s="39" t="s">
        <v>228</v>
      </c>
      <c r="C13" s="527">
        <v>452193250</v>
      </c>
      <c r="D13" s="527">
        <v>281358986</v>
      </c>
      <c r="E13" s="527">
        <v>3979750909</v>
      </c>
      <c r="F13" s="527">
        <v>0</v>
      </c>
      <c r="G13" s="527">
        <v>0</v>
      </c>
      <c r="H13" s="527">
        <f>SUM(C13:G13)</f>
        <v>4713303145</v>
      </c>
    </row>
    <row r="14" spans="1:8" ht="18" hidden="1" customHeight="1">
      <c r="B14" s="27" t="s">
        <v>114</v>
      </c>
      <c r="C14" s="527"/>
      <c r="D14" s="527"/>
      <c r="E14" s="527"/>
      <c r="F14" s="527"/>
      <c r="G14" s="527"/>
      <c r="H14" s="527">
        <f>SUM(C14:G14)</f>
        <v>0</v>
      </c>
    </row>
    <row r="15" spans="1:8" s="111" customFormat="1">
      <c r="B15" s="600" t="s">
        <v>879</v>
      </c>
      <c r="C15" s="530">
        <f t="shared" ref="C15:H15" si="1">SUM(C16:C16)</f>
        <v>1746045724</v>
      </c>
      <c r="D15" s="530">
        <f t="shared" si="1"/>
        <v>0</v>
      </c>
      <c r="E15" s="530">
        <f t="shared" si="1"/>
        <v>2051461845</v>
      </c>
      <c r="F15" s="527">
        <f t="shared" si="1"/>
        <v>0</v>
      </c>
      <c r="G15" s="530">
        <f t="shared" si="1"/>
        <v>0</v>
      </c>
      <c r="H15" s="530">
        <f t="shared" si="1"/>
        <v>3797507569</v>
      </c>
    </row>
    <row r="16" spans="1:8">
      <c r="B16" s="27" t="s">
        <v>115</v>
      </c>
      <c r="C16" s="527">
        <v>1746045724</v>
      </c>
      <c r="D16" s="527">
        <v>0</v>
      </c>
      <c r="E16" s="527">
        <v>2051461845</v>
      </c>
      <c r="F16" s="527">
        <v>0</v>
      </c>
      <c r="G16" s="527">
        <v>0</v>
      </c>
      <c r="H16" s="527">
        <f>SUM(C16:G16)</f>
        <v>3797507569</v>
      </c>
    </row>
    <row r="17" spans="2:8">
      <c r="B17" s="211" t="s">
        <v>880</v>
      </c>
      <c r="C17" s="528">
        <f t="shared" ref="C17:H17" si="2">C11+C12-C15</f>
        <v>24413393608</v>
      </c>
      <c r="D17" s="528">
        <f t="shared" si="2"/>
        <v>936242088</v>
      </c>
      <c r="E17" s="528">
        <f t="shared" si="2"/>
        <v>14038262153</v>
      </c>
      <c r="F17" s="528">
        <f t="shared" si="2"/>
        <v>543330222</v>
      </c>
      <c r="G17" s="528">
        <f t="shared" si="2"/>
        <v>1658978709</v>
      </c>
      <c r="H17" s="528">
        <f t="shared" si="2"/>
        <v>41590206780</v>
      </c>
    </row>
    <row r="18" spans="2:8">
      <c r="B18" s="26"/>
      <c r="C18" s="529"/>
      <c r="D18" s="529"/>
      <c r="E18" s="529"/>
      <c r="F18" s="529"/>
      <c r="G18" s="529"/>
      <c r="H18" s="529"/>
    </row>
    <row r="19" spans="2:8">
      <c r="B19" s="24" t="s">
        <v>116</v>
      </c>
      <c r="C19" s="530"/>
      <c r="D19" s="530"/>
      <c r="E19" s="530"/>
      <c r="F19" s="530"/>
      <c r="G19" s="530"/>
      <c r="H19" s="530"/>
    </row>
    <row r="20" spans="2:8" s="111" customFormat="1">
      <c r="B20" s="601" t="s">
        <v>877</v>
      </c>
      <c r="C20" s="602">
        <v>21770775592</v>
      </c>
      <c r="D20" s="602">
        <v>654883102</v>
      </c>
      <c r="E20" s="602">
        <v>5827409693</v>
      </c>
      <c r="F20" s="602">
        <v>516419429</v>
      </c>
      <c r="G20" s="602">
        <v>1658978709</v>
      </c>
      <c r="H20" s="530">
        <f>SUM(C20:G20)</f>
        <v>30428466525</v>
      </c>
    </row>
    <row r="21" spans="2:8" s="111" customFormat="1">
      <c r="B21" s="601" t="s">
        <v>878</v>
      </c>
      <c r="C21" s="530">
        <f t="shared" ref="C21:H21" si="3">SUM(C22:C22)</f>
        <v>384059234</v>
      </c>
      <c r="D21" s="530">
        <f t="shared" si="3"/>
        <v>23446580</v>
      </c>
      <c r="E21" s="530">
        <f t="shared" si="3"/>
        <v>1817208401</v>
      </c>
      <c r="F21" s="530">
        <f t="shared" si="3"/>
        <v>24557738</v>
      </c>
      <c r="G21" s="530">
        <f t="shared" si="3"/>
        <v>0</v>
      </c>
      <c r="H21" s="530">
        <f t="shared" si="3"/>
        <v>2249271953</v>
      </c>
    </row>
    <row r="22" spans="2:8">
      <c r="B22" s="46" t="s">
        <v>881</v>
      </c>
      <c r="C22" s="527">
        <v>384059234</v>
      </c>
      <c r="D22" s="527">
        <v>23446580</v>
      </c>
      <c r="E22" s="527">
        <v>1817208401</v>
      </c>
      <c r="F22" s="527">
        <v>24557738</v>
      </c>
      <c r="G22" s="527">
        <v>0</v>
      </c>
      <c r="H22" s="527">
        <f>SUM(C22:G22)</f>
        <v>2249271953</v>
      </c>
    </row>
    <row r="23" spans="2:8" s="111" customFormat="1">
      <c r="B23" s="600" t="s">
        <v>879</v>
      </c>
      <c r="C23" s="530">
        <f>SUM(C24:C24)</f>
        <v>1746045724</v>
      </c>
      <c r="D23" s="530">
        <f>SUM(D24:D24)</f>
        <v>0</v>
      </c>
      <c r="E23" s="530">
        <f>SUM(E24:E24)</f>
        <v>1468558543</v>
      </c>
      <c r="F23" s="527">
        <f>SUM(F24:F24)</f>
        <v>0</v>
      </c>
      <c r="G23" s="530">
        <f>SUM(G24:G24)</f>
        <v>0</v>
      </c>
      <c r="H23" s="530">
        <f>SUM(C23:G23)</f>
        <v>3214604267</v>
      </c>
    </row>
    <row r="24" spans="2:8">
      <c r="B24" s="27" t="s">
        <v>115</v>
      </c>
      <c r="C24" s="527">
        <v>1746045724</v>
      </c>
      <c r="D24" s="527">
        <v>0</v>
      </c>
      <c r="E24" s="527">
        <v>1468558543</v>
      </c>
      <c r="F24" s="527">
        <v>0</v>
      </c>
      <c r="G24" s="527">
        <v>0</v>
      </c>
      <c r="H24" s="527">
        <f>SUM(C24:G24)</f>
        <v>3214604267</v>
      </c>
    </row>
    <row r="25" spans="2:8">
      <c r="B25" s="211" t="s">
        <v>880</v>
      </c>
      <c r="C25" s="528">
        <f t="shared" ref="C25:H25" si="4">C20+C21-C23</f>
        <v>20408789102</v>
      </c>
      <c r="D25" s="528">
        <f t="shared" si="4"/>
        <v>678329682</v>
      </c>
      <c r="E25" s="528">
        <f t="shared" si="4"/>
        <v>6176059551</v>
      </c>
      <c r="F25" s="528">
        <f t="shared" si="4"/>
        <v>540977167</v>
      </c>
      <c r="G25" s="528">
        <f t="shared" si="4"/>
        <v>1658978709</v>
      </c>
      <c r="H25" s="528">
        <f t="shared" si="4"/>
        <v>29463134211</v>
      </c>
    </row>
    <row r="26" spans="2:8">
      <c r="B26" s="28"/>
      <c r="C26" s="531"/>
      <c r="D26" s="531"/>
      <c r="E26" s="531"/>
      <c r="F26" s="531"/>
      <c r="G26" s="531"/>
      <c r="H26" s="531"/>
    </row>
    <row r="27" spans="2:8">
      <c r="B27" s="211" t="s">
        <v>118</v>
      </c>
      <c r="C27" s="530"/>
      <c r="D27" s="530"/>
      <c r="E27" s="530"/>
      <c r="F27" s="530"/>
      <c r="G27" s="530"/>
      <c r="H27" s="530"/>
    </row>
    <row r="28" spans="2:8" s="111" customFormat="1">
      <c r="B28" s="600" t="s">
        <v>882</v>
      </c>
      <c r="C28" s="529">
        <f t="shared" ref="C28:H28" si="5">C11-C20</f>
        <v>3936470490</v>
      </c>
      <c r="D28" s="529">
        <f t="shared" si="5"/>
        <v>0</v>
      </c>
      <c r="E28" s="529">
        <f t="shared" si="5"/>
        <v>6282563396</v>
      </c>
      <c r="F28" s="529">
        <f t="shared" si="5"/>
        <v>26910793</v>
      </c>
      <c r="G28" s="529">
        <f t="shared" si="5"/>
        <v>0</v>
      </c>
      <c r="H28" s="529">
        <f t="shared" si="5"/>
        <v>10245944679</v>
      </c>
    </row>
    <row r="29" spans="2:8">
      <c r="B29" s="211" t="s">
        <v>883</v>
      </c>
      <c r="C29" s="532">
        <f t="shared" ref="C29:H29" si="6">C17-C25</f>
        <v>4004604506</v>
      </c>
      <c r="D29" s="532">
        <f t="shared" si="6"/>
        <v>257912406</v>
      </c>
      <c r="E29" s="532">
        <f t="shared" si="6"/>
        <v>7862202602</v>
      </c>
      <c r="F29" s="532">
        <f t="shared" si="6"/>
        <v>2353055</v>
      </c>
      <c r="G29" s="532">
        <f t="shared" si="6"/>
        <v>0</v>
      </c>
      <c r="H29" s="532">
        <f t="shared" si="6"/>
        <v>12127072569</v>
      </c>
    </row>
    <row r="30" spans="2:8" ht="9.75" customHeight="1">
      <c r="B30" s="24"/>
      <c r="C30" s="199"/>
      <c r="D30" s="199"/>
      <c r="E30" s="199"/>
      <c r="F30" s="199"/>
      <c r="G30" s="199"/>
      <c r="H30" s="199"/>
    </row>
    <row r="31" spans="2:8" ht="15.75" customHeight="1">
      <c r="G31" s="411">
        <v>42369</v>
      </c>
      <c r="H31" s="411">
        <v>42005</v>
      </c>
    </row>
    <row r="32" spans="2:8" ht="20.100000000000001" customHeight="1">
      <c r="B32" s="148" t="s">
        <v>326</v>
      </c>
      <c r="G32" s="257">
        <v>23044231051</v>
      </c>
      <c r="H32" s="178">
        <v>24649464722</v>
      </c>
    </row>
    <row r="33" spans="2:8" s="183" customFormat="1">
      <c r="B33" s="538" t="s">
        <v>847</v>
      </c>
      <c r="G33" s="558">
        <v>0</v>
      </c>
      <c r="H33" s="545">
        <v>687745237</v>
      </c>
    </row>
    <row r="34" spans="2:8" s="183" customFormat="1" ht="32.25" hidden="1" customHeight="1">
      <c r="B34" s="766" t="s">
        <v>845</v>
      </c>
      <c r="C34" s="766"/>
      <c r="D34" s="766"/>
      <c r="E34" s="766"/>
      <c r="F34" s="766"/>
      <c r="G34" s="766"/>
      <c r="H34" s="766"/>
    </row>
    <row r="35" spans="2:8" ht="6" hidden="1" customHeight="1">
      <c r="B35" s="538" t="s">
        <v>844</v>
      </c>
      <c r="G35" s="540">
        <v>609010315</v>
      </c>
      <c r="H35" s="540">
        <v>687745237</v>
      </c>
    </row>
    <row r="104" spans="6:6">
      <c r="F104" s="33">
        <v>204368000</v>
      </c>
    </row>
    <row r="105" spans="6:6">
      <c r="F105" s="33">
        <v>2934354177</v>
      </c>
    </row>
  </sheetData>
  <mergeCells count="3">
    <mergeCell ref="H8:H9"/>
    <mergeCell ref="B8:B9"/>
    <mergeCell ref="B34:H34"/>
  </mergeCells>
  <phoneticPr fontId="13" type="noConversion"/>
  <printOptions horizontalCentered="1"/>
  <pageMargins left="0.86614173228346503" right="0.75" top="0.66" bottom="0.49" header="0.47" footer="0.24"/>
  <pageSetup paperSize="9" firstPageNumber="19" orientation="landscape" useFirstPageNumber="1" r:id="rId1"/>
  <headerFooter alignWithMargins="0">
    <oddFooter>&amp;C&amp;"Times New Roman,thường"&amp;11&amp;P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39" workbookViewId="0">
      <selection activeCell="M19" sqref="M19"/>
    </sheetView>
  </sheetViews>
  <sheetFormatPr defaultColWidth="9" defaultRowHeight="15"/>
  <cols>
    <col min="1" max="1" width="3.625" style="111" customWidth="1"/>
    <col min="2" max="2" width="11.75" style="33" customWidth="1"/>
    <col min="3" max="3" width="10.25" style="33" customWidth="1"/>
    <col min="4" max="4" width="5.625" style="33" customWidth="1"/>
    <col min="5" max="5" width="4.125" style="33" customWidth="1"/>
    <col min="6" max="6" width="18.125" style="33" customWidth="1"/>
    <col min="7" max="7" width="1.375" style="33" customWidth="1"/>
    <col min="8" max="8" width="17.375" style="33" customWidth="1"/>
    <col min="9" max="9" width="2.625" style="33" customWidth="1"/>
    <col min="10" max="10" width="18.375" style="33" customWidth="1"/>
    <col min="11" max="11" width="16" style="33" customWidth="1"/>
    <col min="12" max="12" width="13.625" style="33" customWidth="1"/>
    <col min="13" max="13" width="14.375" style="33" bestFit="1" customWidth="1"/>
    <col min="14" max="16384" width="9" style="33"/>
  </cols>
  <sheetData>
    <row r="1" spans="1:10">
      <c r="A1" s="111" t="str">
        <f>TAISAN!A1</f>
        <v>CÔNG TY CỔ PHẦN CẢNG RAU QUẢ</v>
      </c>
      <c r="J1" s="61" t="s">
        <v>188</v>
      </c>
    </row>
    <row r="2" spans="1:10">
      <c r="A2" s="56" t="str">
        <f>TAISAN!A2</f>
        <v>Số 1 Nguyễn Văn Quỳ, P. Phú Thuận, Quận 7, TP.HCM</v>
      </c>
      <c r="B2" s="56"/>
      <c r="C2" s="56"/>
      <c r="D2" s="56"/>
      <c r="E2" s="56"/>
      <c r="F2" s="56"/>
      <c r="G2" s="56"/>
      <c r="H2" s="56"/>
      <c r="I2" s="56"/>
      <c r="J2" s="127" t="str">
        <f>TAISAN!E2</f>
        <v>Cho năm tài chính kết thúc ngày 31/12/2015</v>
      </c>
    </row>
    <row r="3" spans="1:10" s="56" customFormat="1" ht="3" customHeight="1">
      <c r="A3" s="113"/>
      <c r="B3" s="59"/>
      <c r="C3" s="59"/>
      <c r="D3" s="59"/>
      <c r="E3" s="59"/>
      <c r="F3" s="59"/>
      <c r="G3" s="59"/>
      <c r="H3" s="59"/>
      <c r="I3" s="59"/>
      <c r="J3" s="59"/>
    </row>
    <row r="5" spans="1:10" ht="17.25" customHeight="1">
      <c r="A5" s="8" t="s">
        <v>197</v>
      </c>
      <c r="B5" s="115"/>
      <c r="C5" s="115"/>
      <c r="D5" s="115"/>
      <c r="E5" s="115"/>
      <c r="F5" s="115"/>
      <c r="G5" s="115"/>
      <c r="H5" s="115"/>
      <c r="I5" s="115"/>
    </row>
    <row r="6" spans="1:10">
      <c r="B6" s="9"/>
      <c r="C6" s="9"/>
      <c r="D6" s="9"/>
    </row>
    <row r="7" spans="1:10">
      <c r="A7" s="111" t="s">
        <v>829</v>
      </c>
      <c r="B7" s="5" t="s">
        <v>200</v>
      </c>
      <c r="C7" s="5"/>
      <c r="D7" s="5"/>
      <c r="J7" s="23"/>
    </row>
    <row r="8" spans="1:10">
      <c r="B8" s="23"/>
      <c r="C8" s="23"/>
      <c r="D8" s="23"/>
    </row>
    <row r="9" spans="1:10">
      <c r="B9" s="765"/>
      <c r="C9" s="40"/>
      <c r="D9" s="40"/>
      <c r="F9" s="42" t="s">
        <v>121</v>
      </c>
      <c r="G9" s="42"/>
      <c r="H9" s="42" t="s">
        <v>123</v>
      </c>
      <c r="I9" s="42"/>
      <c r="J9" s="767" t="s">
        <v>112</v>
      </c>
    </row>
    <row r="10" spans="1:10">
      <c r="B10" s="765"/>
      <c r="C10" s="40"/>
      <c r="D10" s="40"/>
      <c r="F10" s="118" t="s">
        <v>122</v>
      </c>
      <c r="G10" s="118"/>
      <c r="H10" s="118" t="s">
        <v>124</v>
      </c>
      <c r="I10" s="118"/>
      <c r="J10" s="768"/>
    </row>
    <row r="11" spans="1:10">
      <c r="B11" s="603" t="s">
        <v>113</v>
      </c>
      <c r="C11" s="211"/>
      <c r="D11" s="211"/>
      <c r="E11" s="198"/>
      <c r="F11" s="212"/>
      <c r="G11" s="212"/>
      <c r="H11" s="212"/>
      <c r="I11" s="212"/>
      <c r="J11" s="212"/>
    </row>
    <row r="12" spans="1:10" s="111" customFormat="1">
      <c r="B12" s="604" t="s">
        <v>877</v>
      </c>
      <c r="C12" s="210"/>
      <c r="D12" s="210"/>
      <c r="E12" s="201"/>
      <c r="F12" s="216">
        <v>16168057000</v>
      </c>
      <c r="G12" s="216"/>
      <c r="H12" s="216">
        <v>158000000</v>
      </c>
      <c r="I12" s="216"/>
      <c r="J12" s="216">
        <f t="shared" ref="J12:J17" si="0">SUM(F12:H12)</f>
        <v>16326057000</v>
      </c>
    </row>
    <row r="13" spans="1:10" s="111" customFormat="1">
      <c r="B13" s="604" t="s">
        <v>878</v>
      </c>
      <c r="C13" s="210"/>
      <c r="D13" s="210"/>
      <c r="E13" s="201"/>
      <c r="F13" s="216">
        <f>SUM(F14)</f>
        <v>0</v>
      </c>
      <c r="G13" s="216"/>
      <c r="H13" s="216">
        <f>SUM(H14)</f>
        <v>30000000</v>
      </c>
      <c r="I13" s="216"/>
      <c r="J13" s="216">
        <f t="shared" si="0"/>
        <v>30000000</v>
      </c>
    </row>
    <row r="14" spans="1:10">
      <c r="B14" s="213" t="s">
        <v>900</v>
      </c>
      <c r="C14" s="214"/>
      <c r="D14" s="214"/>
      <c r="E14" s="198"/>
      <c r="F14" s="215">
        <v>0</v>
      </c>
      <c r="G14" s="215"/>
      <c r="H14" s="215">
        <v>30000000</v>
      </c>
      <c r="I14" s="215"/>
      <c r="J14" s="215">
        <f t="shared" si="0"/>
        <v>30000000</v>
      </c>
    </row>
    <row r="15" spans="1:10" s="111" customFormat="1">
      <c r="B15" s="604" t="s">
        <v>879</v>
      </c>
      <c r="C15" s="210"/>
      <c r="D15" s="210"/>
      <c r="E15" s="201"/>
      <c r="F15" s="216">
        <v>0</v>
      </c>
      <c r="G15" s="216"/>
      <c r="H15" s="216">
        <v>0</v>
      </c>
      <c r="I15" s="216"/>
      <c r="J15" s="216">
        <f t="shared" si="0"/>
        <v>0</v>
      </c>
    </row>
    <row r="16" spans="1:10" hidden="1">
      <c r="B16" s="217" t="s">
        <v>115</v>
      </c>
      <c r="C16" s="214"/>
      <c r="D16" s="214"/>
      <c r="E16" s="198"/>
      <c r="F16" s="215"/>
      <c r="G16" s="215"/>
      <c r="H16" s="215"/>
      <c r="I16" s="215"/>
      <c r="J16" s="216">
        <f t="shared" si="0"/>
        <v>0</v>
      </c>
    </row>
    <row r="17" spans="2:10" ht="15.75" hidden="1" thickBot="1">
      <c r="B17" s="217" t="s">
        <v>117</v>
      </c>
      <c r="C17" s="214"/>
      <c r="D17" s="214"/>
      <c r="E17" s="198"/>
      <c r="F17" s="218"/>
      <c r="G17" s="219"/>
      <c r="H17" s="218"/>
      <c r="I17" s="219"/>
      <c r="J17" s="216">
        <f t="shared" si="0"/>
        <v>0</v>
      </c>
    </row>
    <row r="18" spans="2:10" s="111" customFormat="1" thickBot="1">
      <c r="B18" s="603" t="s">
        <v>880</v>
      </c>
      <c r="C18" s="210"/>
      <c r="D18" s="210"/>
      <c r="E18" s="201"/>
      <c r="F18" s="197">
        <f>F12+F13-F15</f>
        <v>16168057000</v>
      </c>
      <c r="G18" s="197"/>
      <c r="H18" s="197">
        <f>H12+H13-H15</f>
        <v>188000000</v>
      </c>
      <c r="I18" s="197"/>
      <c r="J18" s="197">
        <f>J12+J13-J15</f>
        <v>16356057000</v>
      </c>
    </row>
    <row r="19" spans="2:10" s="111" customFormat="1" ht="14.25">
      <c r="B19" s="209"/>
      <c r="C19" s="210"/>
      <c r="D19" s="210"/>
      <c r="E19" s="201"/>
      <c r="F19" s="199"/>
      <c r="G19" s="199"/>
      <c r="H19" s="199"/>
      <c r="I19" s="199"/>
      <c r="J19" s="199"/>
    </row>
    <row r="20" spans="2:10">
      <c r="B20" s="209" t="s">
        <v>116</v>
      </c>
      <c r="C20" s="210"/>
      <c r="D20" s="210"/>
      <c r="E20" s="198"/>
      <c r="F20" s="216"/>
      <c r="G20" s="216"/>
      <c r="H20" s="216"/>
      <c r="I20" s="216"/>
      <c r="J20" s="216"/>
    </row>
    <row r="21" spans="2:10" s="111" customFormat="1">
      <c r="B21" s="198" t="s">
        <v>877</v>
      </c>
      <c r="C21" s="176"/>
      <c r="D21" s="176"/>
      <c r="E21" s="201"/>
      <c r="F21" s="216">
        <v>0</v>
      </c>
      <c r="G21" s="216"/>
      <c r="H21" s="216">
        <v>63000000</v>
      </c>
      <c r="I21" s="216"/>
      <c r="J21" s="216">
        <f t="shared" ref="J21:J26" si="1">SUM(F21:H21)</f>
        <v>63000000</v>
      </c>
    </row>
    <row r="22" spans="2:10" s="111" customFormat="1">
      <c r="B22" s="198" t="s">
        <v>878</v>
      </c>
      <c r="C22" s="176"/>
      <c r="D22" s="176"/>
      <c r="E22" s="201"/>
      <c r="F22" s="216">
        <f>SUM(F23:F23)</f>
        <v>0</v>
      </c>
      <c r="G22" s="216"/>
      <c r="H22" s="216">
        <f>SUM(H23:H23)</f>
        <v>39166665</v>
      </c>
      <c r="I22" s="216"/>
      <c r="J22" s="216">
        <f t="shared" si="1"/>
        <v>39166665</v>
      </c>
    </row>
    <row r="23" spans="2:10">
      <c r="B23" s="605" t="s">
        <v>881</v>
      </c>
      <c r="C23" s="220"/>
      <c r="D23" s="220"/>
      <c r="E23" s="198"/>
      <c r="F23" s="215">
        <v>0</v>
      </c>
      <c r="G23" s="215"/>
      <c r="H23" s="215">
        <v>39166665</v>
      </c>
      <c r="I23" s="215"/>
      <c r="J23" s="215">
        <f>SUM(F23:H23)</f>
        <v>39166665</v>
      </c>
    </row>
    <row r="24" spans="2:10" s="111" customFormat="1">
      <c r="B24" s="604" t="s">
        <v>879</v>
      </c>
      <c r="C24" s="210"/>
      <c r="D24" s="210"/>
      <c r="E24" s="201"/>
      <c r="F24" s="216">
        <v>0</v>
      </c>
      <c r="G24" s="216"/>
      <c r="H24" s="216">
        <v>0</v>
      </c>
      <c r="I24" s="216"/>
      <c r="J24" s="216">
        <f t="shared" si="1"/>
        <v>0</v>
      </c>
    </row>
    <row r="25" spans="2:10" hidden="1">
      <c r="B25" s="217" t="s">
        <v>115</v>
      </c>
      <c r="C25" s="214"/>
      <c r="D25" s="214"/>
      <c r="E25" s="198"/>
      <c r="F25" s="215"/>
      <c r="G25" s="215"/>
      <c r="H25" s="215"/>
      <c r="I25" s="215"/>
      <c r="J25" s="216">
        <f t="shared" si="1"/>
        <v>0</v>
      </c>
    </row>
    <row r="26" spans="2:10" hidden="1">
      <c r="B26" s="217" t="s">
        <v>117</v>
      </c>
      <c r="C26" s="214"/>
      <c r="D26" s="214"/>
      <c r="E26" s="198"/>
      <c r="F26" s="219"/>
      <c r="G26" s="219"/>
      <c r="H26" s="219"/>
      <c r="I26" s="219"/>
      <c r="J26" s="216">
        <f t="shared" si="1"/>
        <v>0</v>
      </c>
    </row>
    <row r="27" spans="2:10" s="111" customFormat="1" ht="14.25">
      <c r="B27" s="603" t="s">
        <v>880</v>
      </c>
      <c r="C27" s="210"/>
      <c r="D27" s="210"/>
      <c r="E27" s="201"/>
      <c r="F27" s="222">
        <f>F21+F22-F24</f>
        <v>0</v>
      </c>
      <c r="G27" s="222"/>
      <c r="H27" s="222">
        <f>H21+H22-H24</f>
        <v>102166665</v>
      </c>
      <c r="I27" s="222"/>
      <c r="J27" s="222">
        <f>J21+J22-J24</f>
        <v>102166665</v>
      </c>
    </row>
    <row r="28" spans="2:10" s="111" customFormat="1" ht="14.25">
      <c r="B28" s="209"/>
      <c r="C28" s="210"/>
      <c r="D28" s="210"/>
      <c r="E28" s="201"/>
      <c r="F28" s="136"/>
      <c r="G28" s="136"/>
      <c r="H28" s="136"/>
      <c r="I28" s="136"/>
      <c r="J28" s="136"/>
    </row>
    <row r="29" spans="2:10">
      <c r="B29" s="209" t="s">
        <v>118</v>
      </c>
      <c r="C29" s="210"/>
      <c r="D29" s="210"/>
      <c r="E29" s="198"/>
      <c r="F29" s="216"/>
      <c r="G29" s="216"/>
      <c r="H29" s="216"/>
      <c r="I29" s="216"/>
      <c r="J29" s="216"/>
    </row>
    <row r="30" spans="2:10" s="111" customFormat="1">
      <c r="B30" s="604" t="s">
        <v>882</v>
      </c>
      <c r="C30" s="210"/>
      <c r="D30" s="210"/>
      <c r="E30" s="201"/>
      <c r="F30" s="494">
        <f>F12-F21</f>
        <v>16168057000</v>
      </c>
      <c r="G30" s="494"/>
      <c r="H30" s="494">
        <f>H12-H21</f>
        <v>95000000</v>
      </c>
      <c r="I30" s="494"/>
      <c r="J30" s="494">
        <f>J12-J21</f>
        <v>16263057000</v>
      </c>
    </row>
    <row r="31" spans="2:10" s="111" customFormat="1" thickBot="1">
      <c r="B31" s="603" t="s">
        <v>883</v>
      </c>
      <c r="C31" s="210"/>
      <c r="D31" s="210"/>
      <c r="E31" s="201"/>
      <c r="F31" s="135">
        <f>F18-F27</f>
        <v>16168057000</v>
      </c>
      <c r="G31" s="135"/>
      <c r="H31" s="135">
        <f>H18-H27</f>
        <v>85833335</v>
      </c>
      <c r="I31" s="135"/>
      <c r="J31" s="135">
        <f>J18-J27</f>
        <v>16253890335</v>
      </c>
    </row>
    <row r="32" spans="2:10" ht="21" customHeight="1">
      <c r="C32" s="145"/>
      <c r="D32" s="145"/>
    </row>
    <row r="33" spans="1:10" ht="18" customHeight="1">
      <c r="A33" s="130" t="s">
        <v>830</v>
      </c>
      <c r="B33" s="144" t="s">
        <v>201</v>
      </c>
      <c r="C33" s="15"/>
      <c r="D33" s="15"/>
      <c r="F33" s="229"/>
      <c r="G33" s="22"/>
      <c r="H33" s="385">
        <f>P.17!F10</f>
        <v>42369</v>
      </c>
      <c r="I33" s="22"/>
      <c r="J33" s="385" t="str">
        <f>TAISAN!E9</f>
        <v>01/01/2015</v>
      </c>
    </row>
    <row r="34" spans="1:10">
      <c r="B34" s="13"/>
      <c r="C34" s="13"/>
      <c r="D34" s="13"/>
      <c r="F34" s="109"/>
      <c r="G34" s="11"/>
      <c r="H34" s="11"/>
      <c r="I34" s="109"/>
      <c r="J34" s="11"/>
    </row>
    <row r="35" spans="1:10">
      <c r="B35" s="203" t="s">
        <v>779</v>
      </c>
      <c r="C35" s="224"/>
      <c r="D35" s="224"/>
      <c r="E35" s="224"/>
      <c r="F35" s="230"/>
      <c r="G35" s="225"/>
      <c r="H35" s="204">
        <f>SUM(H36:H41)</f>
        <v>55016740407</v>
      </c>
      <c r="I35" s="230"/>
      <c r="J35" s="204">
        <f>SUM(J36:J41)</f>
        <v>97793224185</v>
      </c>
    </row>
    <row r="36" spans="1:10" s="505" customFormat="1">
      <c r="A36" s="501"/>
      <c r="B36" s="500" t="s">
        <v>775</v>
      </c>
      <c r="C36" s="502"/>
      <c r="D36" s="502"/>
      <c r="E36" s="502"/>
      <c r="F36" s="503"/>
      <c r="G36" s="504"/>
      <c r="H36" s="504">
        <v>717507500</v>
      </c>
      <c r="I36" s="503"/>
      <c r="J36" s="504">
        <v>717507500</v>
      </c>
    </row>
    <row r="37" spans="1:10" s="505" customFormat="1">
      <c r="A37" s="501"/>
      <c r="B37" s="500" t="s">
        <v>776</v>
      </c>
      <c r="C37" s="502"/>
      <c r="D37" s="502"/>
      <c r="E37" s="502"/>
      <c r="F37" s="503"/>
      <c r="G37" s="504"/>
      <c r="H37" s="504">
        <v>1845000000</v>
      </c>
      <c r="J37" s="503">
        <v>1845000000</v>
      </c>
    </row>
    <row r="38" spans="1:10" s="505" customFormat="1">
      <c r="A38" s="501"/>
      <c r="B38" s="500" t="s">
        <v>777</v>
      </c>
      <c r="C38" s="502"/>
      <c r="D38" s="502"/>
      <c r="E38" s="502"/>
      <c r="F38" s="503"/>
      <c r="G38" s="504"/>
      <c r="H38" s="504">
        <v>18155930592</v>
      </c>
      <c r="I38" s="503"/>
      <c r="J38" s="504">
        <v>18155930592</v>
      </c>
    </row>
    <row r="39" spans="1:10" s="505" customFormat="1">
      <c r="A39" s="501"/>
      <c r="B39" s="500" t="s">
        <v>778</v>
      </c>
      <c r="C39" s="502"/>
      <c r="D39" s="502"/>
      <c r="E39" s="502"/>
      <c r="F39" s="503"/>
      <c r="G39" s="504"/>
      <c r="H39" s="504">
        <v>0</v>
      </c>
      <c r="I39" s="503"/>
      <c r="J39" s="504">
        <v>77074786093</v>
      </c>
    </row>
    <row r="40" spans="1:10" s="505" customFormat="1">
      <c r="A40" s="501"/>
      <c r="B40" s="500" t="s">
        <v>821</v>
      </c>
      <c r="C40" s="502"/>
      <c r="D40" s="502"/>
      <c r="E40" s="502"/>
      <c r="F40" s="503"/>
      <c r="G40" s="504"/>
      <c r="H40" s="504">
        <v>34272540195</v>
      </c>
      <c r="I40" s="503"/>
      <c r="J40" s="504">
        <v>0</v>
      </c>
    </row>
    <row r="41" spans="1:10" s="505" customFormat="1">
      <c r="A41" s="501"/>
      <c r="B41" s="500" t="s">
        <v>225</v>
      </c>
      <c r="C41" s="502"/>
      <c r="D41" s="502"/>
      <c r="E41" s="502"/>
      <c r="F41" s="503"/>
      <c r="G41" s="504"/>
      <c r="H41" s="504">
        <v>25762120</v>
      </c>
      <c r="I41" s="503"/>
      <c r="J41" s="504">
        <v>0</v>
      </c>
    </row>
    <row r="42" spans="1:10">
      <c r="B42" s="203" t="s">
        <v>780</v>
      </c>
      <c r="C42" s="224"/>
      <c r="D42" s="224"/>
      <c r="E42" s="224"/>
      <c r="F42" s="230"/>
      <c r="G42" s="225"/>
      <c r="H42" s="204">
        <v>0</v>
      </c>
      <c r="I42" s="230"/>
      <c r="J42" s="204">
        <f>SUM(J43:J44)</f>
        <v>268251000</v>
      </c>
    </row>
    <row r="43" spans="1:10" s="505" customFormat="1">
      <c r="A43" s="501"/>
      <c r="B43" s="500" t="s">
        <v>781</v>
      </c>
      <c r="C43" s="502"/>
      <c r="D43" s="502"/>
      <c r="E43" s="502"/>
      <c r="F43" s="503"/>
      <c r="G43" s="504"/>
      <c r="H43" s="504">
        <v>0</v>
      </c>
      <c r="I43" s="503"/>
      <c r="J43" s="504">
        <v>268251000</v>
      </c>
    </row>
    <row r="44" spans="1:10" ht="18" hidden="1" customHeight="1">
      <c r="B44" s="223"/>
      <c r="C44" s="224"/>
      <c r="D44" s="224"/>
      <c r="E44" s="224"/>
      <c r="F44" s="230"/>
      <c r="G44" s="225"/>
      <c r="H44" s="225"/>
      <c r="I44" s="230"/>
      <c r="J44" s="225"/>
    </row>
    <row r="45" spans="1:10">
      <c r="B45" s="221"/>
      <c r="C45" s="224"/>
      <c r="D45" s="224"/>
      <c r="E45" s="224"/>
      <c r="F45" s="219"/>
      <c r="G45" s="215"/>
      <c r="H45" s="215"/>
      <c r="I45" s="219"/>
      <c r="J45" s="215"/>
    </row>
    <row r="46" spans="1:10" ht="20.100000000000001" customHeight="1" thickBot="1">
      <c r="B46" s="176" t="s">
        <v>112</v>
      </c>
      <c r="C46" s="176"/>
      <c r="D46" s="176"/>
      <c r="E46" s="198"/>
      <c r="F46" s="136"/>
      <c r="G46" s="136"/>
      <c r="H46" s="135">
        <f>H42+H35</f>
        <v>55016740407</v>
      </c>
      <c r="I46" s="136"/>
      <c r="J46" s="135">
        <f>J42+J35</f>
        <v>98061475185</v>
      </c>
    </row>
    <row r="47" spans="1:10" ht="19.5" customHeight="1"/>
    <row r="48" spans="1:10">
      <c r="A48" s="384" t="s">
        <v>551</v>
      </c>
      <c r="B48" s="533" t="s">
        <v>523</v>
      </c>
      <c r="H48" s="385">
        <f>H33</f>
        <v>42369</v>
      </c>
      <c r="I48" s="61"/>
      <c r="J48" s="385" t="str">
        <f>J33</f>
        <v>01/01/2015</v>
      </c>
    </row>
    <row r="49" spans="1:10">
      <c r="A49" s="240"/>
      <c r="B49" s="198"/>
    </row>
    <row r="50" spans="1:10" ht="17.25" customHeight="1">
      <c r="A50" s="240"/>
      <c r="B50" s="198" t="s">
        <v>773</v>
      </c>
      <c r="H50" s="216">
        <v>35950150</v>
      </c>
      <c r="I50" s="53"/>
      <c r="J50" s="216">
        <v>34972296</v>
      </c>
    </row>
    <row r="51" spans="1:10" ht="15.75" customHeight="1">
      <c r="A51" s="240"/>
      <c r="B51" s="198" t="s">
        <v>524</v>
      </c>
      <c r="H51" s="216">
        <v>24719031</v>
      </c>
      <c r="I51" s="53"/>
      <c r="J51" s="216">
        <v>48268224</v>
      </c>
    </row>
    <row r="52" spans="1:10">
      <c r="A52" s="240"/>
      <c r="B52" s="198"/>
      <c r="H52" s="53"/>
      <c r="I52" s="53"/>
      <c r="J52" s="53"/>
    </row>
    <row r="53" spans="1:10" ht="18" customHeight="1" thickBot="1">
      <c r="A53" s="240"/>
      <c r="B53" s="14" t="s">
        <v>112</v>
      </c>
      <c r="H53" s="135">
        <f>SUM(H50:H52)</f>
        <v>60669181</v>
      </c>
      <c r="I53" s="246"/>
      <c r="J53" s="135">
        <f>SUM(J50:J52)</f>
        <v>83240520</v>
      </c>
    </row>
    <row r="54" spans="1:10" ht="18" customHeight="1">
      <c r="H54" s="53"/>
      <c r="I54" s="53"/>
      <c r="J54" s="53"/>
    </row>
    <row r="55" spans="1:10" ht="18" customHeight="1"/>
    <row r="56" spans="1:10" ht="18" customHeight="1"/>
    <row r="57" spans="1:10" ht="18" customHeight="1"/>
    <row r="58" spans="1:10" ht="18" customHeight="1"/>
  </sheetData>
  <mergeCells count="2">
    <mergeCell ref="B9:B10"/>
    <mergeCell ref="J9:J10"/>
  </mergeCells>
  <printOptions horizontalCentered="1"/>
  <pageMargins left="0.5" right="0.35" top="0.6" bottom="0.47244094488188998" header="0.28000000000000003" footer="0.25"/>
  <pageSetup paperSize="9" firstPageNumber="20" orientation="portrait" useFirstPageNumber="1" r:id="rId1"/>
  <headerFooter alignWithMargins="0">
    <oddFooter>&amp;C&amp;"+,thường"&amp;11&amp;P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workbookViewId="0">
      <selection activeCell="I56" sqref="I56"/>
    </sheetView>
  </sheetViews>
  <sheetFormatPr defaultColWidth="9" defaultRowHeight="15"/>
  <cols>
    <col min="1" max="1" width="3.625" style="111" customWidth="1"/>
    <col min="2" max="2" width="45.625" style="33" customWidth="1"/>
    <col min="3" max="4" width="19.125" style="33" customWidth="1"/>
    <col min="5" max="5" width="18.25" style="33" customWidth="1"/>
    <col min="6" max="6" width="2.375" style="33" customWidth="1"/>
    <col min="7" max="7" width="18" style="33" customWidth="1"/>
    <col min="8" max="8" width="13.625" style="33" customWidth="1"/>
    <col min="9" max="9" width="14.375" style="33" bestFit="1" customWidth="1"/>
    <col min="10" max="16384" width="9" style="33"/>
  </cols>
  <sheetData>
    <row r="1" spans="1:7">
      <c r="A1" s="111" t="str">
        <f>TAISAN!A1</f>
        <v>CÔNG TY CỔ PHẦN CẢNG RAU QUẢ</v>
      </c>
      <c r="G1" s="61" t="s">
        <v>188</v>
      </c>
    </row>
    <row r="2" spans="1:7">
      <c r="A2" s="33" t="str">
        <f>TAISAN!A2</f>
        <v>Số 1 Nguyễn Văn Quỳ, P. Phú Thuận, Quận 7, TP.HCM</v>
      </c>
      <c r="G2" s="55" t="str">
        <f>TAISAN!E2</f>
        <v>Cho năm tài chính kết thúc ngày 31/12/2015</v>
      </c>
    </row>
    <row r="3" spans="1:7" s="56" customFormat="1" ht="3" customHeight="1">
      <c r="A3" s="113"/>
      <c r="B3" s="59"/>
      <c r="C3" s="59"/>
      <c r="D3" s="59"/>
      <c r="E3" s="59"/>
      <c r="F3" s="59"/>
      <c r="G3" s="59"/>
    </row>
    <row r="5" spans="1:7" ht="17.25" customHeight="1">
      <c r="A5" s="8" t="s">
        <v>197</v>
      </c>
      <c r="B5" s="115"/>
      <c r="C5" s="115"/>
      <c r="D5" s="115"/>
      <c r="E5" s="115"/>
      <c r="F5" s="115"/>
    </row>
    <row r="6" spans="1:7">
      <c r="E6" s="38"/>
      <c r="F6" s="38"/>
    </row>
    <row r="7" spans="1:7">
      <c r="A7" s="245" t="s">
        <v>751</v>
      </c>
      <c r="B7" s="244" t="s">
        <v>752</v>
      </c>
      <c r="C7" s="761">
        <v>42369</v>
      </c>
      <c r="D7" s="761"/>
      <c r="E7" s="761" t="str">
        <f>P.20!J33</f>
        <v>01/01/2015</v>
      </c>
      <c r="F7" s="761"/>
      <c r="G7" s="761"/>
    </row>
    <row r="8" spans="1:7" ht="29.25" customHeight="1">
      <c r="A8" s="182"/>
      <c r="B8" s="244"/>
      <c r="C8" s="391" t="s">
        <v>528</v>
      </c>
      <c r="D8" s="392" t="s">
        <v>529</v>
      </c>
      <c r="E8" s="391" t="s">
        <v>528</v>
      </c>
      <c r="F8" s="412"/>
      <c r="G8" s="392" t="s">
        <v>529</v>
      </c>
    </row>
    <row r="9" spans="1:7">
      <c r="B9" s="13"/>
      <c r="C9" s="13"/>
      <c r="D9" s="13"/>
      <c r="E9" s="11"/>
      <c r="F9" s="11"/>
      <c r="G9" s="11"/>
    </row>
    <row r="10" spans="1:7">
      <c r="A10" s="182"/>
      <c r="B10" s="33" t="s">
        <v>782</v>
      </c>
      <c r="C10" s="216">
        <v>200363637</v>
      </c>
      <c r="D10" s="216">
        <f t="shared" ref="D10:D15" si="0">C10</f>
        <v>200363637</v>
      </c>
      <c r="E10" s="216">
        <v>0</v>
      </c>
      <c r="F10" s="216"/>
      <c r="G10" s="216">
        <f>E10</f>
        <v>0</v>
      </c>
    </row>
    <row r="11" spans="1:7">
      <c r="A11" s="182"/>
      <c r="B11" s="33" t="s">
        <v>783</v>
      </c>
      <c r="C11" s="216">
        <v>33377400</v>
      </c>
      <c r="D11" s="216">
        <f t="shared" si="0"/>
        <v>33377400</v>
      </c>
      <c r="E11" s="216">
        <v>33377400</v>
      </c>
      <c r="F11" s="216"/>
      <c r="G11" s="216">
        <f>E11</f>
        <v>33377400</v>
      </c>
    </row>
    <row r="12" spans="1:7">
      <c r="A12" s="182"/>
      <c r="B12" s="33" t="s">
        <v>784</v>
      </c>
      <c r="C12" s="216">
        <v>87936836</v>
      </c>
      <c r="D12" s="216">
        <f t="shared" si="0"/>
        <v>87936836</v>
      </c>
      <c r="E12" s="216">
        <v>204168444</v>
      </c>
      <c r="F12" s="216"/>
      <c r="G12" s="216">
        <f>E12</f>
        <v>204168444</v>
      </c>
    </row>
    <row r="13" spans="1:7">
      <c r="A13" s="182"/>
      <c r="B13" s="33" t="s">
        <v>854</v>
      </c>
      <c r="C13" s="216">
        <v>100171365</v>
      </c>
      <c r="D13" s="216">
        <f t="shared" si="0"/>
        <v>100171365</v>
      </c>
      <c r="E13" s="216">
        <v>0</v>
      </c>
      <c r="F13" s="216"/>
      <c r="G13" s="216">
        <v>0</v>
      </c>
    </row>
    <row r="14" spans="1:7">
      <c r="A14" s="182"/>
      <c r="B14" s="33" t="s">
        <v>855</v>
      </c>
      <c r="C14" s="216">
        <v>98545455</v>
      </c>
      <c r="D14" s="216">
        <f t="shared" si="0"/>
        <v>98545455</v>
      </c>
      <c r="E14" s="216">
        <v>0</v>
      </c>
      <c r="F14" s="216"/>
      <c r="G14" s="216">
        <v>0</v>
      </c>
    </row>
    <row r="15" spans="1:7">
      <c r="A15" s="182"/>
      <c r="B15" s="506" t="s">
        <v>842</v>
      </c>
      <c r="C15" s="216">
        <v>163763072</v>
      </c>
      <c r="D15" s="216">
        <f t="shared" si="0"/>
        <v>163763072</v>
      </c>
      <c r="E15" s="216">
        <v>39536000</v>
      </c>
      <c r="F15" s="216"/>
      <c r="G15" s="216">
        <f>E15</f>
        <v>39536000</v>
      </c>
    </row>
    <row r="16" spans="1:7">
      <c r="B16" s="13"/>
      <c r="C16" s="13"/>
      <c r="D16" s="13"/>
      <c r="E16" s="11"/>
      <c r="F16" s="11"/>
      <c r="G16" s="11"/>
    </row>
    <row r="17" spans="1:8" ht="17.100000000000001" customHeight="1" thickBot="1">
      <c r="A17" s="182"/>
      <c r="B17" s="176" t="s">
        <v>112</v>
      </c>
      <c r="C17" s="135">
        <f>SUM(C10:C15)</f>
        <v>684157765</v>
      </c>
      <c r="D17" s="135">
        <f>SUM(D10:D15)</f>
        <v>684157765</v>
      </c>
      <c r="E17" s="135">
        <f>SUM(E10:E15)</f>
        <v>277081844</v>
      </c>
      <c r="F17" s="135"/>
      <c r="G17" s="135">
        <f>SUM(G10:G15)</f>
        <v>277081844</v>
      </c>
    </row>
    <row r="18" spans="1:8" ht="18" customHeight="1"/>
    <row r="19" spans="1:8">
      <c r="A19" s="245" t="s">
        <v>789</v>
      </c>
      <c r="B19" s="244" t="s">
        <v>202</v>
      </c>
      <c r="C19" s="393" t="str">
        <f>P.20!J48</f>
        <v>01/01/2015</v>
      </c>
      <c r="D19" s="394" t="s">
        <v>531</v>
      </c>
      <c r="E19" s="352" t="s">
        <v>530</v>
      </c>
      <c r="F19" s="352"/>
      <c r="G19" s="352">
        <f>P.20!H48</f>
        <v>42369</v>
      </c>
    </row>
    <row r="20" spans="1:8">
      <c r="B20" s="244" t="s">
        <v>912</v>
      </c>
      <c r="C20" s="642">
        <f>SUM(C21:C26)</f>
        <v>1865869548</v>
      </c>
      <c r="D20" s="642">
        <f>SUM(D21:D27)</f>
        <v>25535478801</v>
      </c>
      <c r="E20" s="642">
        <f>SUM(E21:E27)</f>
        <v>27295101746</v>
      </c>
      <c r="F20" s="642"/>
      <c r="G20" s="642">
        <f>SUM(G21:G27)</f>
        <v>106246603</v>
      </c>
    </row>
    <row r="21" spans="1:8">
      <c r="B21" s="134" t="s">
        <v>175</v>
      </c>
      <c r="C21" s="112">
        <v>0</v>
      </c>
      <c r="D21" s="112">
        <v>550439428</v>
      </c>
      <c r="E21" s="112">
        <v>444192825</v>
      </c>
      <c r="F21" s="112"/>
      <c r="G21" s="112">
        <f t="shared" ref="G21:G30" si="1">C21+D21-E21</f>
        <v>106246603</v>
      </c>
    </row>
    <row r="22" spans="1:8" ht="17.100000000000001" hidden="1" customHeight="1">
      <c r="B22" s="134" t="s">
        <v>785</v>
      </c>
      <c r="C22" s="112">
        <v>0</v>
      </c>
      <c r="D22" s="112"/>
      <c r="E22" s="112"/>
      <c r="F22" s="112"/>
      <c r="G22" s="112">
        <f t="shared" si="1"/>
        <v>0</v>
      </c>
      <c r="H22" s="270" t="s">
        <v>393</v>
      </c>
    </row>
    <row r="23" spans="1:8" ht="17.100000000000001" hidden="1" customHeight="1">
      <c r="B23" s="134" t="s">
        <v>532</v>
      </c>
      <c r="C23" s="112">
        <v>0</v>
      </c>
      <c r="D23" s="112"/>
      <c r="E23" s="112"/>
      <c r="F23" s="112"/>
      <c r="G23" s="112">
        <f t="shared" si="1"/>
        <v>0</v>
      </c>
    </row>
    <row r="24" spans="1:8">
      <c r="B24" s="134" t="s">
        <v>533</v>
      </c>
      <c r="C24" s="112">
        <v>1569540764</v>
      </c>
      <c r="D24" s="112">
        <v>14899133277</v>
      </c>
      <c r="E24" s="112">
        <v>16468674041</v>
      </c>
      <c r="F24" s="112"/>
      <c r="G24" s="112">
        <f t="shared" si="1"/>
        <v>0</v>
      </c>
    </row>
    <row r="25" spans="1:8">
      <c r="B25" s="134" t="s">
        <v>786</v>
      </c>
      <c r="C25" s="112">
        <v>180828784</v>
      </c>
      <c r="D25" s="112">
        <v>951395953</v>
      </c>
      <c r="E25" s="112">
        <v>1132224737</v>
      </c>
      <c r="F25" s="112"/>
      <c r="G25" s="112">
        <f t="shared" si="1"/>
        <v>0</v>
      </c>
    </row>
    <row r="26" spans="1:8">
      <c r="B26" s="134" t="s">
        <v>787</v>
      </c>
      <c r="C26" s="112">
        <v>115500000</v>
      </c>
      <c r="D26" s="112">
        <v>7962139277</v>
      </c>
      <c r="E26" s="112">
        <v>8077639277</v>
      </c>
      <c r="F26" s="112"/>
      <c r="G26" s="112">
        <f t="shared" si="1"/>
        <v>0</v>
      </c>
    </row>
    <row r="27" spans="1:8">
      <c r="B27" s="134" t="s">
        <v>788</v>
      </c>
      <c r="C27" s="112">
        <v>0</v>
      </c>
      <c r="D27" s="112">
        <v>1172370866</v>
      </c>
      <c r="E27" s="112">
        <v>1172370866</v>
      </c>
      <c r="F27" s="112"/>
      <c r="G27" s="112">
        <f t="shared" si="1"/>
        <v>0</v>
      </c>
    </row>
    <row r="28" spans="1:8">
      <c r="B28" s="244" t="s">
        <v>913</v>
      </c>
      <c r="C28" s="112"/>
      <c r="D28" s="112"/>
      <c r="E28" s="642">
        <f>E29+E30</f>
        <v>201072759</v>
      </c>
      <c r="F28" s="112"/>
      <c r="G28" s="642">
        <f>G29+G30</f>
        <v>-201072759</v>
      </c>
    </row>
    <row r="29" spans="1:8">
      <c r="B29" s="134" t="s">
        <v>533</v>
      </c>
      <c r="C29" s="112"/>
      <c r="D29" s="112"/>
      <c r="E29" s="112">
        <v>198299835</v>
      </c>
      <c r="F29" s="112"/>
      <c r="G29" s="112">
        <f t="shared" si="1"/>
        <v>-198299835</v>
      </c>
    </row>
    <row r="30" spans="1:8">
      <c r="B30" s="134" t="s">
        <v>786</v>
      </c>
      <c r="C30" s="112"/>
      <c r="D30" s="112"/>
      <c r="E30" s="112">
        <v>2772924</v>
      </c>
      <c r="F30" s="112"/>
      <c r="G30" s="112">
        <f t="shared" si="1"/>
        <v>-2772924</v>
      </c>
    </row>
    <row r="31" spans="1:8" ht="15.75" thickBot="1">
      <c r="A31" s="182"/>
      <c r="B31" s="176" t="s">
        <v>112</v>
      </c>
      <c r="C31" s="135">
        <f>C20+C28</f>
        <v>1865869548</v>
      </c>
      <c r="D31" s="135">
        <f>D20+D28</f>
        <v>25535478801</v>
      </c>
      <c r="E31" s="135">
        <f>E20+E28</f>
        <v>27496174505</v>
      </c>
      <c r="F31" s="135"/>
      <c r="G31" s="135">
        <f>G20+G28</f>
        <v>-94826156</v>
      </c>
    </row>
    <row r="32" spans="1:8">
      <c r="C32" s="16"/>
    </row>
    <row r="33" spans="1:7">
      <c r="A33" s="201" t="s">
        <v>790</v>
      </c>
      <c r="B33" s="370" t="s">
        <v>534</v>
      </c>
      <c r="C33" s="490"/>
      <c r="D33" s="490"/>
      <c r="E33" s="489">
        <f>C7</f>
        <v>42369</v>
      </c>
      <c r="F33" s="490"/>
      <c r="G33" s="352" t="str">
        <f>E7</f>
        <v>01/01/2015</v>
      </c>
    </row>
    <row r="34" spans="1:7">
      <c r="B34" s="13"/>
      <c r="C34" s="112"/>
      <c r="D34" s="13"/>
      <c r="E34" s="11"/>
      <c r="F34" s="11"/>
      <c r="G34" s="11"/>
    </row>
    <row r="35" spans="1:7">
      <c r="B35" s="134" t="s">
        <v>833</v>
      </c>
      <c r="C35" s="16"/>
      <c r="D35" s="16"/>
      <c r="E35" s="16">
        <v>0</v>
      </c>
      <c r="F35" s="16"/>
      <c r="G35" s="16">
        <v>52017540</v>
      </c>
    </row>
    <row r="36" spans="1:7" ht="17.100000000000001" hidden="1" customHeight="1">
      <c r="B36" s="134" t="s">
        <v>396</v>
      </c>
      <c r="C36" s="16"/>
      <c r="D36" s="16"/>
      <c r="E36" s="16"/>
      <c r="F36" s="16"/>
      <c r="G36" s="16">
        <v>0</v>
      </c>
    </row>
    <row r="37" spans="1:7">
      <c r="B37" s="134" t="s">
        <v>225</v>
      </c>
      <c r="C37" s="31"/>
      <c r="D37" s="31"/>
      <c r="E37" s="16">
        <v>0</v>
      </c>
      <c r="F37" s="16"/>
      <c r="G37" s="16">
        <v>0</v>
      </c>
    </row>
    <row r="38" spans="1:7">
      <c r="B38" s="134"/>
      <c r="C38" s="31"/>
      <c r="D38" s="31"/>
      <c r="E38" s="16"/>
      <c r="F38" s="16"/>
      <c r="G38" s="16"/>
    </row>
    <row r="39" spans="1:7" ht="15.75" thickBot="1">
      <c r="B39" s="176" t="s">
        <v>112</v>
      </c>
      <c r="C39" s="136"/>
      <c r="D39" s="136"/>
      <c r="E39" s="135">
        <f>SUM(E35:E37)</f>
        <v>0</v>
      </c>
      <c r="F39" s="135"/>
      <c r="G39" s="135">
        <f>SUM(G35:G37)</f>
        <v>52017540</v>
      </c>
    </row>
    <row r="40" spans="1:7">
      <c r="B40" s="176"/>
      <c r="C40" s="136"/>
      <c r="D40" s="136"/>
      <c r="E40" s="136"/>
      <c r="F40" s="136"/>
      <c r="G40" s="136"/>
    </row>
    <row r="41" spans="1:7" ht="17.100000000000001" customHeight="1">
      <c r="A41" s="245" t="s">
        <v>792</v>
      </c>
      <c r="B41" s="244" t="s">
        <v>754</v>
      </c>
      <c r="C41" s="490"/>
      <c r="D41" s="490"/>
      <c r="E41" s="495">
        <f>E33</f>
        <v>42369</v>
      </c>
      <c r="F41" s="390"/>
      <c r="G41" s="496" t="str">
        <f>G33</f>
        <v>01/01/2015</v>
      </c>
    </row>
    <row r="42" spans="1:7">
      <c r="B42" s="239"/>
      <c r="C42" s="491"/>
      <c r="D42" s="491"/>
      <c r="E42" s="212"/>
      <c r="F42" s="212"/>
      <c r="G42" s="212"/>
    </row>
    <row r="43" spans="1:7">
      <c r="B43" s="134" t="s">
        <v>176</v>
      </c>
      <c r="C43" s="492"/>
      <c r="D43" s="493"/>
      <c r="E43" s="216">
        <v>0</v>
      </c>
      <c r="F43" s="216"/>
      <c r="G43" s="216">
        <v>0</v>
      </c>
    </row>
    <row r="44" spans="1:7" ht="17.100000000000001" hidden="1" customHeight="1">
      <c r="B44" s="134" t="s">
        <v>177</v>
      </c>
      <c r="C44" s="492"/>
      <c r="D44" s="493"/>
      <c r="E44" s="216"/>
      <c r="F44" s="216"/>
      <c r="G44" s="216">
        <v>0</v>
      </c>
    </row>
    <row r="45" spans="1:7" ht="17.100000000000001" hidden="1" customHeight="1">
      <c r="B45" s="134" t="s">
        <v>178</v>
      </c>
      <c r="C45" s="492"/>
      <c r="D45" s="493"/>
      <c r="E45" s="216"/>
      <c r="F45" s="216"/>
      <c r="G45" s="216">
        <v>0</v>
      </c>
    </row>
    <row r="46" spans="1:7" ht="17.100000000000001" hidden="1" customHeight="1">
      <c r="B46" s="134" t="s">
        <v>238</v>
      </c>
      <c r="C46" s="492"/>
      <c r="D46" s="493"/>
      <c r="E46" s="216"/>
      <c r="F46" s="216"/>
      <c r="G46" s="216">
        <v>0</v>
      </c>
    </row>
    <row r="47" spans="1:7">
      <c r="B47" s="134" t="s">
        <v>180</v>
      </c>
      <c r="C47" s="494"/>
      <c r="D47" s="493"/>
      <c r="E47" s="216">
        <v>4997716120</v>
      </c>
      <c r="F47" s="216"/>
      <c r="G47" s="216">
        <v>2646893320</v>
      </c>
    </row>
    <row r="48" spans="1:7">
      <c r="B48" s="134" t="s">
        <v>791</v>
      </c>
      <c r="C48" s="494"/>
      <c r="D48" s="493"/>
      <c r="E48" s="216">
        <v>1376959042</v>
      </c>
      <c r="F48" s="216"/>
      <c r="G48" s="216">
        <v>1430959042</v>
      </c>
    </row>
    <row r="49" spans="1:7">
      <c r="B49" s="134" t="s">
        <v>179</v>
      </c>
      <c r="C49" s="492"/>
      <c r="D49" s="493"/>
      <c r="E49" s="216">
        <v>0</v>
      </c>
      <c r="F49" s="212"/>
      <c r="G49" s="216">
        <v>644000</v>
      </c>
    </row>
    <row r="50" spans="1:7">
      <c r="B50" s="134"/>
      <c r="C50" s="492"/>
      <c r="D50" s="493"/>
      <c r="E50" s="216"/>
      <c r="F50" s="212"/>
      <c r="G50" s="216"/>
    </row>
    <row r="51" spans="1:7" ht="15.75" thickBot="1">
      <c r="A51" s="182"/>
      <c r="B51" s="401" t="s">
        <v>112</v>
      </c>
      <c r="C51" s="136"/>
      <c r="D51" s="136"/>
      <c r="E51" s="135">
        <f>SUM(E43:E49)</f>
        <v>6374675162</v>
      </c>
      <c r="F51" s="135"/>
      <c r="G51" s="135">
        <f>SUM(G43:G49)</f>
        <v>4078496362</v>
      </c>
    </row>
    <row r="52" spans="1:7" ht="17.100000000000001" customHeight="1">
      <c r="A52" s="33"/>
    </row>
    <row r="53" spans="1:7" ht="17.100000000000001" customHeight="1">
      <c r="A53" s="5" t="s">
        <v>794</v>
      </c>
      <c r="B53" s="5" t="s">
        <v>540</v>
      </c>
      <c r="C53" s="398">
        <v>42005</v>
      </c>
      <c r="D53" s="769" t="s">
        <v>536</v>
      </c>
      <c r="E53" s="769"/>
      <c r="F53" s="769"/>
      <c r="G53" s="397">
        <f>E41</f>
        <v>42369</v>
      </c>
    </row>
    <row r="54" spans="1:7" ht="17.100000000000001" customHeight="1">
      <c r="A54" s="5"/>
      <c r="B54" s="5"/>
      <c r="C54" s="396" t="s">
        <v>528</v>
      </c>
      <c r="D54" s="395" t="s">
        <v>537</v>
      </c>
      <c r="E54" s="395" t="s">
        <v>538</v>
      </c>
      <c r="F54" s="395"/>
      <c r="G54" s="396" t="s">
        <v>528</v>
      </c>
    </row>
    <row r="55" spans="1:7">
      <c r="A55" s="5"/>
      <c r="B55" s="5"/>
      <c r="C55" s="48"/>
      <c r="D55" s="399"/>
      <c r="E55" s="399"/>
      <c r="F55" s="126"/>
      <c r="G55" s="48"/>
    </row>
    <row r="56" spans="1:7">
      <c r="A56" s="384"/>
      <c r="B56" s="369" t="s">
        <v>535</v>
      </c>
      <c r="C56" s="204">
        <f>SUM(C57:C58)</f>
        <v>37847291509</v>
      </c>
      <c r="D56" s="204">
        <f>SUM(D57:D58)</f>
        <v>107637137599</v>
      </c>
      <c r="E56" s="204">
        <f>SUM(E57:E58)</f>
        <v>145484429108</v>
      </c>
      <c r="F56" s="204"/>
      <c r="G56" s="204">
        <f>SUM(G57:G58)</f>
        <v>0</v>
      </c>
    </row>
    <row r="57" spans="1:7">
      <c r="A57" s="384"/>
      <c r="B57" s="198" t="s">
        <v>901</v>
      </c>
      <c r="C57" s="216">
        <v>26294424805</v>
      </c>
      <c r="D57" s="216">
        <v>107637137599</v>
      </c>
      <c r="E57" s="216">
        <v>133931562404</v>
      </c>
      <c r="F57" s="216"/>
      <c r="G57" s="216">
        <f>C57+D57-E57</f>
        <v>0</v>
      </c>
    </row>
    <row r="58" spans="1:7">
      <c r="A58" s="384"/>
      <c r="B58" s="198" t="s">
        <v>793</v>
      </c>
      <c r="C58" s="216">
        <v>11552866704</v>
      </c>
      <c r="D58" s="216">
        <v>0</v>
      </c>
      <c r="E58" s="216">
        <v>11552866704</v>
      </c>
      <c r="F58" s="216"/>
      <c r="G58" s="216">
        <f>C58+D58-E58</f>
        <v>0</v>
      </c>
    </row>
    <row r="59" spans="1:7" ht="17.100000000000001" hidden="1" customHeight="1">
      <c r="A59" s="384" t="s">
        <v>398</v>
      </c>
      <c r="B59" s="322" t="s">
        <v>539</v>
      </c>
      <c r="C59" s="125">
        <f>C60</f>
        <v>0</v>
      </c>
      <c r="D59" s="125">
        <f>D60</f>
        <v>0</v>
      </c>
      <c r="E59" s="125">
        <f>E60</f>
        <v>0</v>
      </c>
      <c r="F59" s="111"/>
      <c r="G59" s="125">
        <f>G60</f>
        <v>0</v>
      </c>
    </row>
    <row r="60" spans="1:7" ht="17.100000000000001" hidden="1" customHeight="1">
      <c r="A60" s="384"/>
      <c r="B60" s="198"/>
      <c r="C60" s="53">
        <v>0</v>
      </c>
      <c r="D60" s="400">
        <v>0</v>
      </c>
      <c r="E60" s="400">
        <v>0</v>
      </c>
      <c r="F60" s="400"/>
      <c r="G60" s="54">
        <f>C60+D60-E60</f>
        <v>0</v>
      </c>
    </row>
    <row r="61" spans="1:7">
      <c r="A61" s="384"/>
      <c r="B61" s="198"/>
      <c r="C61" s="53"/>
      <c r="D61" s="400"/>
      <c r="E61" s="400"/>
      <c r="F61" s="400"/>
      <c r="G61" s="54"/>
    </row>
    <row r="62" spans="1:7" ht="17.100000000000001" customHeight="1" thickBot="1">
      <c r="B62" s="401" t="s">
        <v>112</v>
      </c>
      <c r="C62" s="135">
        <f>C56+C59</f>
        <v>37847291509</v>
      </c>
      <c r="D62" s="135">
        <f>D56+D59</f>
        <v>107637137599</v>
      </c>
      <c r="E62" s="135">
        <f>E56+E59</f>
        <v>145484429108</v>
      </c>
      <c r="F62" s="135"/>
      <c r="G62" s="135">
        <f>C62+D62-E62</f>
        <v>0</v>
      </c>
    </row>
    <row r="63" spans="1:7" ht="7.5" customHeight="1"/>
    <row r="64" spans="1:7" ht="18" customHeight="1"/>
    <row r="65" spans="3:7" ht="18" customHeight="1">
      <c r="E65" s="54"/>
    </row>
    <row r="66" spans="3:7" ht="18" hidden="1" customHeight="1"/>
    <row r="67" spans="3:7" ht="18" hidden="1" customHeight="1">
      <c r="C67" s="53">
        <v>115500000</v>
      </c>
      <c r="D67" s="53">
        <v>7962139277</v>
      </c>
      <c r="E67" s="53">
        <v>8077639277</v>
      </c>
      <c r="G67" s="54">
        <f>C67+D67-E67</f>
        <v>0</v>
      </c>
    </row>
    <row r="68" spans="3:7" ht="18" hidden="1" customHeight="1">
      <c r="C68" s="53" t="e">
        <f>#REF!</f>
        <v>#REF!</v>
      </c>
      <c r="D68" s="53" t="e">
        <f>-#REF!</f>
        <v>#REF!</v>
      </c>
      <c r="E68" s="53"/>
    </row>
    <row r="69" spans="3:7" hidden="1">
      <c r="C69" s="53"/>
      <c r="D69" s="53"/>
      <c r="E69" s="53"/>
    </row>
  </sheetData>
  <mergeCells count="3">
    <mergeCell ref="E7:G7"/>
    <mergeCell ref="C7:D7"/>
    <mergeCell ref="D53:F53"/>
  </mergeCells>
  <printOptions horizontalCentered="1"/>
  <pageMargins left="0.82677165354330695" right="0.64" top="1.1299999999999999" bottom="0.47244094488188998" header="0.69" footer="0.24"/>
  <pageSetup paperSize="9" firstPageNumber="21" orientation="landscape" useFirstPageNumber="1" r:id="rId1"/>
  <headerFooter alignWithMargins="0">
    <oddFooter>&amp;C&amp;"+,thường"&amp;11&amp;P</oddFooter>
  </headerFooter>
  <rowBreaks count="1" manualBreakCount="1">
    <brk id="31" max="6" man="1"/>
  </rowBreak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eVEMaIt/QnFdlOnpZnSuUAIoWSY=</DigestValue>
    </Reference>
    <Reference URI="#idOfficeObject" Type="http://www.w3.org/2000/09/xmldsig#Object">
      <DigestMethod Algorithm="http://www.w3.org/2000/09/xmldsig#sha1"/>
      <DigestValue>DGpQKmXi4VYJRGOBc3/GGS1ebKM=</DigestValue>
    </Reference>
    <Reference URI="#idSignedProperties" Type="http://uri.etsi.org/01903#SignedProperties">
      <Transforms>
        <Transform Algorithm="http://www.w3.org/TR/2001/REC-xml-c14n-20010315"/>
      </Transforms>
      <DigestMethod Algorithm="http://www.w3.org/2000/09/xmldsig#sha1"/>
      <DigestValue>NiISZ78+oA1pYXf1r45rWo2XRIg=</DigestValue>
    </Reference>
  </SignedInfo>
  <SignatureValue>rJHw75SKOE50iIqBhKDpv8KUYWKjm8c1K26J4cPn6icgHrN8mYDEjVLFsdgjMZ1F0k1MhvT2KgeK
vSf0TqhL2xxxJI7OfBoOqg99SCWKLivc2slPOYPnvHTkXpgczlgvhTsVKKKa3xTMcuq4M16B/X0i
gYxcjM2KPb0vNW51Ccw=</SignatureValue>
  <KeyInfo>
    <X509Data>
      <X509Certificate>MIIB3DCCAUWgAwIBAgIQe1UwmqsTnKBLN4Bpw0gGuTANBgkqhkiG9w0BAQUFADAkMQ4wDAYDVQQD
EwVBZG1pbjESMBAGA1UEChMJTWljcm9zb2Z0MB4XDTE1MDQxNDAzNTY1NloXDTE2MDQxMzA5NTY1
NlowJDEOMAwGA1UEAxMFQWRtaW4xEjAQBgNVBAoTCU1pY3Jvc29mdDCBnzANBgkqhkiG9w0BAQEF
AAOBjQAwgYkCgYEAtyLICSBLC1807a1m2rgOBo9202K1MMD7IPA27nK1srA5iWYRLaclJG96QclL
iPzrbgbWF+KiNtHc1TtF1x1/K5Fh9c+NPKnp+i5Wg+3L2dnaGiKRd2bwLEj4CsbZihCACB/GI4N1
3z3AmfgNKcmuuRYCea6VneYwuy03VbiXypMCAwEAAaMPMA0wCwYDVR0PBAQDAgbAMA0GCSqGSIb3
DQEBBQUAA4GBAAmuEMRaDC/5aNXROhvQArFi7qUvrZdEqjte8puU5asPgnnhDaXG0/pCGwi+GWta
J8T4NQcPKDHWLsCn1FR7uItf6DyE/78ATDLhwQRc0RU7owoDL4JFx3o2kgVmMlmCLQIFD/qEM3Vq
ShjqoB/JP+yV1q4UYrP0/3y8LsKkWxr4</X509Certificate>
    </X509Data>
  </KeyInfo>
  <Object xmlns:mdssi="http://schemas.openxmlformats.org/package/2006/digital-signature" Id="idPackageObject">
    <Manifest>
      <Reference URI="/xl/printerSettings/printerSettings14.bin?ContentType=application/vnd.openxmlformats-officedocument.spreadsheetml.printerSettings">
        <DigestMethod Algorithm="http://www.w3.org/2000/09/xmldsig#sha1"/>
        <DigestValue>NoWGmX3w5yyBy+/XxM+QEN7WB4c=</DigestValue>
      </Reference>
      <Reference URI="/xl/pivotCache/pivotCacheRecords1.xml?ContentType=application/vnd.openxmlformats-officedocument.spreadsheetml.pivotCacheRecords+xml">
        <DigestMethod Algorithm="http://www.w3.org/2000/09/xmldsig#sha1"/>
        <DigestValue>GjTnRmlNVRVR32YK5v6yZU9NZRs=</DigestValue>
      </Reference>
      <Reference URI="/xl/pivotCache/pivotCacheDefinition1.xml?ContentType=application/vnd.openxmlformats-officedocument.spreadsheetml.pivotCacheDefinition+xml">
        <DigestMethod Algorithm="http://www.w3.org/2000/09/xmldsig#sha1"/>
        <DigestValue>I1+mdfY+D1dFuuPI2K2BfbWlxDs=</DigestValue>
      </Reference>
      <Reference URI="/xl/externalLinks/externalLink1.xml?ContentType=application/vnd.openxmlformats-officedocument.spreadsheetml.externalLink+xml">
        <DigestMethod Algorithm="http://www.w3.org/2000/09/xmldsig#sha1"/>
        <DigestValue>PEU5UHuouo8lswncw4d2p5N84jM=</DigestValue>
      </Reference>
      <Reference URI="/xl/printerSettings/printerSettings1.bin?ContentType=application/vnd.openxmlformats-officedocument.spreadsheetml.printerSettings">
        <DigestMethod Algorithm="http://www.w3.org/2000/09/xmldsig#sha1"/>
        <DigestValue>PFx8f/XeCYpALyboXDrWHBwnDOk=</DigestValue>
      </Reference>
      <Reference URI="/xl/printerSettings/printerSettings4.bin?ContentType=application/vnd.openxmlformats-officedocument.spreadsheetml.printerSettings">
        <DigestMethod Algorithm="http://www.w3.org/2000/09/xmldsig#sha1"/>
        <DigestValue>TpMr7QB/bB6H7QqCYAc4upcv550=</DigestValue>
      </Reference>
      <Reference URI="/xl/comments1.xml?ContentType=application/vnd.openxmlformats-officedocument.spreadsheetml.comments+xml">
        <DigestMethod Algorithm="http://www.w3.org/2000/09/xmldsig#sha1"/>
        <DigestValue>aQJjDdjz/jWQ++qbqjjqyim6Xzk=</DigestValue>
      </Reference>
      <Reference URI="/xl/worksheets/sheet7.xml?ContentType=application/vnd.openxmlformats-officedocument.spreadsheetml.worksheet+xml">
        <DigestMethod Algorithm="http://www.w3.org/2000/09/xmldsig#sha1"/>
        <DigestValue>SwQWIXPOT6KVRH4CuN8YnpYET5w=</DigestValue>
      </Reference>
      <Reference URI="/xl/worksheets/sheet8.xml?ContentType=application/vnd.openxmlformats-officedocument.spreadsheetml.worksheet+xml">
        <DigestMethod Algorithm="http://www.w3.org/2000/09/xmldsig#sha1"/>
        <DigestValue>8aBOImz/x09qqGNPAaulyPufypM=</DigestValue>
      </Reference>
      <Reference URI="/xl/worksheets/sheet9.xml?ContentType=application/vnd.openxmlformats-officedocument.spreadsheetml.worksheet+xml">
        <DigestMethod Algorithm="http://www.w3.org/2000/09/xmldsig#sha1"/>
        <DigestValue>Xmk3ca9Hf8UJXtvjEuYjL083x28=</DigestValue>
      </Reference>
      <Reference URI="/xl/printerSettings/printerSettings13.bin?ContentType=application/vnd.openxmlformats-officedocument.spreadsheetml.printerSettings">
        <DigestMethod Algorithm="http://www.w3.org/2000/09/xmldsig#sha1"/>
        <DigestValue>JCXSAcpF+g+f18tEDesE7G6utlo=</DigestValue>
      </Reference>
      <Reference URI="/xl/worksheets/sheet6.xml?ContentType=application/vnd.openxmlformats-officedocument.spreadsheetml.worksheet+xml">
        <DigestMethod Algorithm="http://www.w3.org/2000/09/xmldsig#sha1"/>
        <DigestValue>ikMekEQALgJMvoZ1qAxjzLIHgmM=</DigestValue>
      </Reference>
      <Reference URI="/xl/worksheets/sheet10.xml?ContentType=application/vnd.openxmlformats-officedocument.spreadsheetml.worksheet+xml">
        <DigestMethod Algorithm="http://www.w3.org/2000/09/xmldsig#sha1"/>
        <DigestValue>7535Bm2jXemZTyahzVUcCrIJe3Y=</DigestValue>
      </Reference>
      <Reference URI="/xl/printerSettings/printerSettings11.bin?ContentType=application/vnd.openxmlformats-officedocument.spreadsheetml.printerSettings">
        <DigestMethod Algorithm="http://www.w3.org/2000/09/xmldsig#sha1"/>
        <DigestValue>g6yFWZ9M1z3aKiLH+VKCkje/U4g=</DigestValue>
      </Reference>
      <Reference URI="/xl/printerSettings/printerSettings10.bin?ContentType=application/vnd.openxmlformats-officedocument.spreadsheetml.printerSettings">
        <DigestMethod Algorithm="http://www.w3.org/2000/09/xmldsig#sha1"/>
        <DigestValue>G02nKY21Wec+6vJOzWMHMA+BvjI=</DigestValue>
      </Reference>
      <Reference URI="/xl/printerSettings/printerSettings9.bin?ContentType=application/vnd.openxmlformats-officedocument.spreadsheetml.printerSettings">
        <DigestMethod Algorithm="http://www.w3.org/2000/09/xmldsig#sha1"/>
        <DigestValue>tSz2N2OF8gl322ryZ084psOczuE=</DigestValue>
      </Reference>
      <Reference URI="/xl/calcChain.xml?ContentType=application/vnd.openxmlformats-officedocument.spreadsheetml.calcChain+xml">
        <DigestMethod Algorithm="http://www.w3.org/2000/09/xmldsig#sha1"/>
        <DigestValue>gfI80PfRCUFkNn+inAO1HpyESxo=</DigestValue>
      </Reference>
      <Reference URI="/xl/printerSettings/printerSettings16.bin?ContentType=application/vnd.openxmlformats-officedocument.spreadsheetml.printerSettings">
        <DigestMethod Algorithm="http://www.w3.org/2000/09/xmldsig#sha1"/>
        <DigestValue>cr38do2Zt4tUTcSrgX7FrEjdi0E=</DigestValue>
      </Reference>
      <Reference URI="/xl/printerSettings/printerSettings15.bin?ContentType=application/vnd.openxmlformats-officedocument.spreadsheetml.printerSettings">
        <DigestMethod Algorithm="http://www.w3.org/2000/09/xmldsig#sha1"/>
        <DigestValue>KzCNKb76GtYY7W4U0JLc1yAlCic=</DigestValue>
      </Reference>
      <Reference URI="/xl/comments3.xml?ContentType=application/vnd.openxmlformats-officedocument.spreadsheetml.comments+xml">
        <DigestMethod Algorithm="http://www.w3.org/2000/09/xmldsig#sha1"/>
        <DigestValue>9r78ci6lEkZHu5QFmzgAkwsOFwI=</DigestValue>
      </Reference>
      <Reference URI="/xl/printerSettings/printerSettings2.bin?ContentType=application/vnd.openxmlformats-officedocument.spreadsheetml.printerSettings">
        <DigestMethod Algorithm="http://www.w3.org/2000/09/xmldsig#sha1"/>
        <DigestValue>1HTtXMuQIBrstAefoePCmBMXxzw=</DigestValue>
      </Reference>
      <Reference URI="/xl/printerSettings/printerSettings3.bin?ContentType=application/vnd.openxmlformats-officedocument.spreadsheetml.printerSettings">
        <DigestMethod Algorithm="http://www.w3.org/2000/09/xmldsig#sha1"/>
        <DigestValue>609NbkWoQxLQ52nhke9nV2l8eaI=</DigestValue>
      </Reference>
      <Reference URI="/xl/printerSettings/printerSettings12.bin?ContentType=application/vnd.openxmlformats-officedocument.spreadsheetml.printerSettings">
        <DigestMethod Algorithm="http://www.w3.org/2000/09/xmldsig#sha1"/>
        <DigestValue>JntTlRMCDuztfbAg3M+uYGEWniw=</DigestValue>
      </Reference>
      <Reference URI="/xl/comments2.xml?ContentType=application/vnd.openxmlformats-officedocument.spreadsheetml.comments+xml">
        <DigestMethod Algorithm="http://www.w3.org/2000/09/xmldsig#sha1"/>
        <DigestValue>gnv05h90d/HkQ/21MI7D1wauNKk=</DigestValue>
      </Reference>
      <Reference URI="/xl/printerSettings/printerSettings8.bin?ContentType=application/vnd.openxmlformats-officedocument.spreadsheetml.printerSettings">
        <DigestMethod Algorithm="http://www.w3.org/2000/09/xmldsig#sha1"/>
        <DigestValue>g6yFWZ9M1z3aKiLH+VKCkje/U4g=</DigestValue>
      </Reference>
      <Reference URI="/xl/printerSettings/printerSettings7.bin?ContentType=application/vnd.openxmlformats-officedocument.spreadsheetml.printerSettings">
        <DigestMethod Algorithm="http://www.w3.org/2000/09/xmldsig#sha1"/>
        <DigestValue>tSz2N2OF8gl322ryZ084psOczuE=</DigestValue>
      </Reference>
      <Reference URI="/xl/printerSettings/printerSettings6.bin?ContentType=application/vnd.openxmlformats-officedocument.spreadsheetml.printerSettings">
        <DigestMethod Algorithm="http://www.w3.org/2000/09/xmldsig#sha1"/>
        <DigestValue>h4RdOoaNptHyUuOd5Zk9n0QTu6U=</DigestValue>
      </Reference>
      <Reference URI="/xl/printerSettings/printerSettings5.bin?ContentType=application/vnd.openxmlformats-officedocument.spreadsheetml.printerSettings">
        <DigestMethod Algorithm="http://www.w3.org/2000/09/xmldsig#sha1"/>
        <DigestValue>/O52XEPrXei9Xuc8/G7q6zP1eH0=</DigestValue>
      </Reference>
      <Reference URI="/xl/worksheets/sheet12.xml?ContentType=application/vnd.openxmlformats-officedocument.spreadsheetml.worksheet+xml">
        <DigestMethod Algorithm="http://www.w3.org/2000/09/xmldsig#sha1"/>
        <DigestValue>7+8PteVyggrKNeLPzRorYGqBk/M=</DigestValue>
      </Reference>
      <Reference URI="/xl/worksheets/sheet5.xml?ContentType=application/vnd.openxmlformats-officedocument.spreadsheetml.worksheet+xml">
        <DigestMethod Algorithm="http://www.w3.org/2000/09/xmldsig#sha1"/>
        <DigestValue>nzS7AhulC2pgek/jDtKCiC6rrQw=</DigestValue>
      </Reference>
      <Reference URI="/xl/drawings/vmlDrawing1.vml?ContentType=application/vnd.openxmlformats-officedocument.vmlDrawing">
        <DigestMethod Algorithm="http://www.w3.org/2000/09/xmldsig#sha1"/>
        <DigestValue>SFaSkKJgabD/ddHQQeUZGCFca9Y=</DigestValue>
      </Reference>
      <Reference URI="/xl/drawings/vmlDrawing3.vml?ContentType=application/vnd.openxmlformats-officedocument.vmlDrawing">
        <DigestMethod Algorithm="http://www.w3.org/2000/09/xmldsig#sha1"/>
        <DigestValue>pW6EMzAWDfSL5fU5ksHcXxUGtFk=</DigestValue>
      </Reference>
      <Reference URI="/xl/worksheets/sheet15.xml?ContentType=application/vnd.openxmlformats-officedocument.spreadsheetml.worksheet+xml">
        <DigestMethod Algorithm="http://www.w3.org/2000/09/xmldsig#sha1"/>
        <DigestValue>BZcK9GaIiTynb67ssC2DBnBe+Tw=</DigestValue>
      </Reference>
      <Reference URI="/xl/pivotTables/pivotTable1.xml?ContentType=application/vnd.openxmlformats-officedocument.spreadsheetml.pivotTable+xml">
        <DigestMethod Algorithm="http://www.w3.org/2000/09/xmldsig#sha1"/>
        <DigestValue>0QwLtDyK3UyUXOBHDqwrjsoift4=</DigestValue>
      </Reference>
      <Reference URI="/xl/worksheets/sheet14.xml?ContentType=application/vnd.openxmlformats-officedocument.spreadsheetml.worksheet+xml">
        <DigestMethod Algorithm="http://www.w3.org/2000/09/xmldsig#sha1"/>
        <DigestValue>1kWMh3lPQarCmYtZPYLOHQb3niI=</DigestValue>
      </Reference>
      <Reference URI="/xl/drawings/vmlDrawing2.vml?ContentType=application/vnd.openxmlformats-officedocument.vmlDrawing">
        <DigestMethod Algorithm="http://www.w3.org/2000/09/xmldsig#sha1"/>
        <DigestValue>W8HZh9woxqqZJlCnI83KcFCczno=</DigestValue>
      </Reference>
      <Reference URI="/xl/worksheets/sheet1.xml?ContentType=application/vnd.openxmlformats-officedocument.spreadsheetml.worksheet+xml">
        <DigestMethod Algorithm="http://www.w3.org/2000/09/xmldsig#sha1"/>
        <DigestValue>W2xLZW55D58CCS6k4IcZlT+V1xU=</DigestValue>
      </Reference>
      <Reference URI="/xl/worksheets/sheet13.xml?ContentType=application/vnd.openxmlformats-officedocument.spreadsheetml.worksheet+xml">
        <DigestMethod Algorithm="http://www.w3.org/2000/09/xmldsig#sha1"/>
        <DigestValue>8Ipzq5qKl5q16eDhWqxAe2c3tN0=</DigestValue>
      </Reference>
      <Reference URI="/xl/sharedStrings.xml?ContentType=application/vnd.openxmlformats-officedocument.spreadsheetml.sharedStrings+xml">
        <DigestMethod Algorithm="http://www.w3.org/2000/09/xmldsig#sha1"/>
        <DigestValue>mezyT5UpiuK0+lwU6VQiycKbwMk=</DigestValue>
      </Reference>
      <Reference URI="/xl/worksheets/sheet3.xml?ContentType=application/vnd.openxmlformats-officedocument.spreadsheetml.worksheet+xml">
        <DigestMethod Algorithm="http://www.w3.org/2000/09/xmldsig#sha1"/>
        <DigestValue>98u4ZU24wKNfYgmIE30DC0abcJU=</DigestValue>
      </Reference>
      <Reference URI="/xl/worksheets/sheet11.xml?ContentType=application/vnd.openxmlformats-officedocument.spreadsheetml.worksheet+xml">
        <DigestMethod Algorithm="http://www.w3.org/2000/09/xmldsig#sha1"/>
        <DigestValue>J/AnQ4/m8C6d+oapr1bKdjzUuBo=</DigestValue>
      </Reference>
      <Reference URI="/xl/styles.xml?ContentType=application/vnd.openxmlformats-officedocument.spreadsheetml.styles+xml">
        <DigestMethod Algorithm="http://www.w3.org/2000/09/xmldsig#sha1"/>
        <DigestValue>u6JBcgYwCi6Sas5pNFrHBXPhk9U=</DigestValue>
      </Reference>
      <Reference URI="/xl/worksheets/sheet16.xml?ContentType=application/vnd.openxmlformats-officedocument.spreadsheetml.worksheet+xml">
        <DigestMethod Algorithm="http://www.w3.org/2000/09/xmldsig#sha1"/>
        <DigestValue>IXeQxxTJEL3Nj+0RrT6jtxEQY0c=</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iGFNLnJqbZErY/XXnBPlSuK6ALQ=</DigestValue>
      </Reference>
      <Reference URI="/xl/worksheets/sheet2.xml?ContentType=application/vnd.openxmlformats-officedocument.spreadsheetml.worksheet+xml">
        <DigestMethod Algorithm="http://www.w3.org/2000/09/xmldsig#sha1"/>
        <DigestValue>cLtX075kEhruTdADsda4itjqWZ4=</DigestValue>
      </Reference>
      <Reference URI="/xl/worksheets/sheet4.xml?ContentType=application/vnd.openxmlformats-officedocument.spreadsheetml.worksheet+xml">
        <DigestMethod Algorithm="http://www.w3.org/2000/09/xmldsig#sha1"/>
        <DigestValue>TGd+DGKSf6y3sq4KzjOpLNdAA/w=</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pivotTables/_rels/pivotTable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oRrgmaAOeLZis5I5WT0CVgfkSvo=</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GuZzrftDbSeciIb4xhawfQ7PSro=</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DFdJzDLZ8OTJcoQLID9K1l3GaC8=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wq4CjvcIXrAyAs/vmq7dZAl44ms=</DigestValue>
      </Reference>
      <Reference URI="/xl/pivotCache/_rels/pivotCacheDefinition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hSO6k+nPTyCCYCMtkQ4PL8Z7ze0=</DigestValue>
      </Reference>
      <Reference URI="/xl/worksheets/_rels/sheet1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eamXyUHvyQ3/yX3urXkn2+2t4ss=</DigestValue>
      </Reference>
      <Reference URI="/xl/worksheets/_rels/sheet1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Xe2+fXBhaYgkiX+YZsvg4/6CHRw=</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fdxlydSHg8WxeyA6vP4ttSJ52is=</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21"/>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mdssi:RelationshipReference SourceId="rId22"/>
          </Transform>
          <Transform Algorithm="http://www.w3.org/TR/2001/REC-xml-c14n-20010315"/>
        </Transforms>
        <DigestMethod Algorithm="http://www.w3.org/2000/09/xmldsig#sha1"/>
        <DigestValue>F1oidfvERU21L6adQ666Zv6NabU=</DigestValue>
      </Reference>
    </Manifest>
    <SignatureProperties>
      <SignatureProperty Id="idSignatureTime" Target="#idPackageSignature">
        <mdssi:SignatureTime>
          <mdssi:Format>YYYY-MM-DDThh:mm:ssTZD</mdssi:Format>
          <mdssi:Value>2016-03-23T08:35:23Z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0913926623</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2016-03-23T08:35:23Z</xd:SigningTime>
          <xd:SigningCertificate>
            <xd:Cert>
              <xd:CertDigest>
                <DigestMethod Algorithm="http://www.w3.org/2000/09/xmldsig#sha1"/>
                <DigestValue>AAKe/ZJ6gtWK0F2W3qPKbSKonxM=</DigestValue>
              </xd:CertDigest>
              <xd:IssuerSerial>
                <X509IssuerName>CN=Admin, O=Microsoft</X509IssuerName>
                <X509SerialNumber>163937374524263761108574705509034624697</X509SerialNumber>
              </xd:IssuerSerial>
            </xd:Cert>
          </xd:SigningCertificate>
          <xd:SignaturePolicyIdentifier>
            <xd:SignaturePolicyImplied/>
          </xd:SignaturePolicyIdentifier>
        </xd:SignedSignatureProperties>
      </xd:SignedProperties>
      <xd:UnsignedProperti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vt:i4>
      </vt:variant>
    </vt:vector>
  </HeadingPairs>
  <TitlesOfParts>
    <vt:vector size="39" baseType="lpstr">
      <vt:lpstr>TAISAN</vt:lpstr>
      <vt:lpstr>NGUONVON</vt:lpstr>
      <vt:lpstr>KQKD</vt:lpstr>
      <vt:lpstr>LCTT- GT</vt:lpstr>
      <vt:lpstr>P.17</vt:lpstr>
      <vt:lpstr>P.18</vt:lpstr>
      <vt:lpstr>P. 19</vt:lpstr>
      <vt:lpstr>P.20</vt:lpstr>
      <vt:lpstr>P.21-22</vt:lpstr>
      <vt:lpstr>P.23</vt:lpstr>
      <vt:lpstr>P.24-26</vt:lpstr>
      <vt:lpstr>P.27-30</vt:lpstr>
      <vt:lpstr>lap LCTT</vt:lpstr>
      <vt:lpstr>LCTT-TT</vt:lpstr>
      <vt:lpstr>P.16 </vt:lpstr>
      <vt:lpstr>BC thuongnien</vt:lpstr>
      <vt:lpstr>KQKD!Print_Area</vt:lpstr>
      <vt:lpstr>'LCTT- GT'!Print_Area</vt:lpstr>
      <vt:lpstr>'LCTT-TT'!Print_Area</vt:lpstr>
      <vt:lpstr>NGUONVON!Print_Area</vt:lpstr>
      <vt:lpstr>'P. 19'!Print_Area</vt:lpstr>
      <vt:lpstr>'P.16 '!Print_Area</vt:lpstr>
      <vt:lpstr>P.17!Print_Area</vt:lpstr>
      <vt:lpstr>P.18!Print_Area</vt:lpstr>
      <vt:lpstr>P.20!Print_Area</vt:lpstr>
      <vt:lpstr>'P.21-22'!Print_Area</vt:lpstr>
      <vt:lpstr>P.23!Print_Area</vt:lpstr>
      <vt:lpstr>'P.24-26'!Print_Area</vt:lpstr>
      <vt:lpstr>'P.27-30'!Print_Area</vt:lpstr>
      <vt:lpstr>TAISAN!Print_Area</vt:lpstr>
      <vt:lpstr>'LCTT- GT'!Print_Titles</vt:lpstr>
      <vt:lpstr>'LCTT-TT'!Print_Titles</vt:lpstr>
      <vt:lpstr>'P.16 '!Print_Titles</vt:lpstr>
      <vt:lpstr>P.17!Print_Titles</vt:lpstr>
      <vt:lpstr>P.20!Print_Titles</vt:lpstr>
      <vt:lpstr>'P.21-22'!Print_Titles</vt:lpstr>
      <vt:lpstr>'P.24-26'!Print_Titles</vt:lpstr>
      <vt:lpstr>'P.27-30'!Print_Titles</vt:lpstr>
      <vt:lpstr>TAISAN!Print_Titles</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2016-03-23T06:47:01Z</cp:lastPrinted>
  <dcterms:created xsi:type="dcterms:W3CDTF">2009-02-04T08:15:37Z</dcterms:created>
  <dcterms:modified xsi:type="dcterms:W3CDTF">2016-03-23T08:33:37Z</dcterms:modified>
</cp:coreProperties>
</file>